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00" tabRatio="765" activeTab="9"/>
  </bookViews>
  <sheets>
    <sheet name="06 01" sheetId="13" r:id="rId1"/>
    <sheet name="06 01 01" sheetId="17" r:id="rId2"/>
    <sheet name="06 01 02" sheetId="24" r:id="rId3"/>
    <sheet name="06 01 03" sheetId="25" r:id="rId4"/>
    <sheet name="06 01 04" sheetId="26" r:id="rId5"/>
    <sheet name="06 01 05" sheetId="27" r:id="rId6"/>
    <sheet name="06 01 06" sheetId="28" r:id="rId7"/>
    <sheet name="06 01 07" sheetId="29" r:id="rId8"/>
    <sheet name="06 01 08" sheetId="30" r:id="rId9"/>
    <sheet name="06 01 09" sheetId="34" r:id="rId10"/>
    <sheet name="06 01 10" sheetId="32" r:id="rId11"/>
  </sheets>
  <externalReferences>
    <externalReference r:id="rId12"/>
    <externalReference r:id="rId13"/>
    <externalReference r:id="rId14"/>
    <externalReference r:id="rId15"/>
  </externalReferences>
  <definedNames>
    <definedName name="aaaaaaa" localSheetId="9">#REF!</definedName>
    <definedName name="aaaaaaa">#REF!</definedName>
    <definedName name="aq">[1]НДС!$X$4:$AA$4</definedName>
    <definedName name="as" localSheetId="9">#REF!</definedName>
    <definedName name="as">#REF!</definedName>
    <definedName name="bbbbb">[2]реестри!$F$62</definedName>
    <definedName name="cek" localSheetId="9">#REF!</definedName>
    <definedName name="cek">#REF!</definedName>
    <definedName name="charbi" localSheetId="9">#REF!</definedName>
    <definedName name="charbi">#REF!</definedName>
    <definedName name="cul" localSheetId="9">#REF!</definedName>
    <definedName name="cul">#REF!</definedName>
    <definedName name="dfgdfh" localSheetId="9">#REF!</definedName>
    <definedName name="dfgdfh">#REF!</definedName>
    <definedName name="dfgfd" localSheetId="9">#REF!</definedName>
    <definedName name="dfgfd">#REF!</definedName>
    <definedName name="dfghfgh" localSheetId="9">#REF!</definedName>
    <definedName name="dfghfgh">#REF!</definedName>
    <definedName name="dfgsdf" localSheetId="9">#REF!</definedName>
    <definedName name="dfgsdf">#REF!</definedName>
    <definedName name="djaami" localSheetId="9">#REF!</definedName>
    <definedName name="djaami">#REF!</definedName>
    <definedName name="djam" localSheetId="9">#REF!</definedName>
    <definedName name="djam">#REF!</definedName>
    <definedName name="djanmrte" localSheetId="9">#REF!</definedName>
    <definedName name="djanmrte">#REF!</definedName>
    <definedName name="djjjami" localSheetId="9">#REF!</definedName>
    <definedName name="djjjami">#REF!</definedName>
    <definedName name="ert" localSheetId="9">#REF!</definedName>
    <definedName name="ert">#REF!</definedName>
    <definedName name="fgh" localSheetId="9">#REF!</definedName>
    <definedName name="fgh">#REF!</definedName>
    <definedName name="fhjjjh" localSheetId="9">#REF!</definedName>
    <definedName name="fhjjjh">#REF!</definedName>
    <definedName name="finansta" localSheetId="9">#REF!</definedName>
    <definedName name="finansta">#REF!</definedName>
    <definedName name="forma" localSheetId="9">[3]ФОРМА!#REF!</definedName>
    <definedName name="forma">[3]ФОРМА!#REF!</definedName>
    <definedName name="gard" localSheetId="9">#REF!</definedName>
    <definedName name="gard">#REF!</definedName>
    <definedName name="Garemo" localSheetId="9">#REF!</definedName>
    <definedName name="Garemo">#REF!</definedName>
    <definedName name="Infrastruqtura" localSheetId="9">#REF!</definedName>
    <definedName name="Infrastruqtura">#REF!</definedName>
    <definedName name="iu" localSheetId="9">#REF!</definedName>
    <definedName name="iu">#REF!</definedName>
    <definedName name="JAMI" localSheetId="9">#REF!</definedName>
    <definedName name="JAMI">#REF!</definedName>
    <definedName name="Jand_program" localSheetId="9">#REF!</definedName>
    <definedName name="Jand_program">#REF!</definedName>
    <definedName name="jandacva" localSheetId="9">#REF!</definedName>
    <definedName name="jandacva">#REF!</definedName>
    <definedName name="jlhkj" localSheetId="9">#REF!</definedName>
    <definedName name="jlhkj">#REF!</definedName>
    <definedName name="kapit" localSheetId="9">#REF!</definedName>
    <definedName name="kapit">#REF!</definedName>
    <definedName name="kapm" localSheetId="9">#REF!</definedName>
    <definedName name="kapm">#REF!</definedName>
    <definedName name="khgj" localSheetId="9">#REF!</definedName>
    <definedName name="khgj">#REF!</definedName>
    <definedName name="kultura" localSheetId="9">#REF!</definedName>
    <definedName name="kultura">#REF!</definedName>
    <definedName name="l" localSheetId="9">#REF!</definedName>
    <definedName name="l">#REF!</definedName>
    <definedName name="Mtavroba" localSheetId="9">#REF!</definedName>
    <definedName name="Mtavroba">#REF!</definedName>
    <definedName name="MVD" localSheetId="9">#REF!</definedName>
    <definedName name="MVD">#REF!</definedName>
    <definedName name="nm" localSheetId="9">#REF!</definedName>
    <definedName name="nm">#REF!</definedName>
    <definedName name="Organisation" localSheetId="9">#REF!</definedName>
    <definedName name="Organisation">#REF!</definedName>
    <definedName name="po" localSheetId="9">#REF!</definedName>
    <definedName name="po">#REF!</definedName>
    <definedName name="pp" localSheetId="9">#REF!</definedName>
    <definedName name="pp">#REF!</definedName>
    <definedName name="Print" localSheetId="9">#REF!</definedName>
    <definedName name="Print">#REF!</definedName>
    <definedName name="_xlnm.Print_Area" localSheetId="0">'06 01'!$A$1:$J$16</definedName>
    <definedName name="_xlnm.Print_Area" localSheetId="1">'06 01 01'!$A$1:$J$31</definedName>
    <definedName name="_xlnm.Print_Area" localSheetId="2">'06 01 02'!$A$1:$J$25</definedName>
    <definedName name="_xlnm.Print_Area" localSheetId="3">'06 01 03'!$A$1:$J$22</definedName>
    <definedName name="_xlnm.Print_Area" localSheetId="4">'06 01 04'!$A$1:$J$22</definedName>
    <definedName name="_xlnm.Print_Area" localSheetId="5">'06 01 05'!$A$1:$J$23</definedName>
    <definedName name="_xlnm.Print_Area" localSheetId="6">'06 01 06'!$A$1:$J$33</definedName>
    <definedName name="_xlnm.Print_Area" localSheetId="7">'06 01 07'!$A$1:$J$23</definedName>
    <definedName name="_xlnm.Print_Area" localSheetId="8">'06 01 08'!$A$1:$J$37</definedName>
    <definedName name="_xlnm.Print_Area" localSheetId="9">'06 01 09'!$A$1:$J$22</definedName>
    <definedName name="_xlnm.Print_Area" localSheetId="10">'06 01 10'!$A$1:$J$23</definedName>
    <definedName name="razmi" localSheetId="9">#REF!</definedName>
    <definedName name="razmi">#REF!</definedName>
    <definedName name="rftjh" localSheetId="9">#REF!</definedName>
    <definedName name="rftjh">#REF!</definedName>
    <definedName name="rty" localSheetId="9">#REF!</definedName>
    <definedName name="rty">#REF!</definedName>
    <definedName name="rtyrtujh" localSheetId="9">#REF!</definedName>
    <definedName name="rtyrtujh">#REF!</definedName>
    <definedName name="sabinao" localSheetId="9">#REF!</definedName>
    <definedName name="sabinao">#REF!</definedName>
    <definedName name="Sofeli" localSheetId="9">#REF!</definedName>
    <definedName name="Sofeli">#REF!</definedName>
    <definedName name="sul" localSheetId="9">#REF!</definedName>
    <definedName name="sul">#REF!</definedName>
    <definedName name="svadasxva" localSheetId="9">#REF!</definedName>
    <definedName name="svadasxva">#REF!</definedName>
    <definedName name="tele" localSheetId="9">#REF!</definedName>
    <definedName name="tele">#REF!</definedName>
    <definedName name="Transferti" localSheetId="9">#REF!</definedName>
    <definedName name="Transferti">#REF!</definedName>
    <definedName name="tyyu" localSheetId="9">#REF!</definedName>
    <definedName name="tyyu">#REF!</definedName>
    <definedName name="uShiSh" localSheetId="9">#REF!</definedName>
    <definedName name="uShiSh">#REF!</definedName>
    <definedName name="xfgu" localSheetId="9">#REF!</definedName>
    <definedName name="xfgu">#REF!</definedName>
    <definedName name="гардамавали" localSheetId="9">#REF!</definedName>
    <definedName name="гардамавали">#REF!</definedName>
    <definedName name="дата" localSheetId="9">#REF!</definedName>
    <definedName name="дата">#REF!</definedName>
    <definedName name="дж" localSheetId="9">#REF!</definedName>
    <definedName name="дж">#REF!</definedName>
    <definedName name="джами" localSheetId="9">#REF!</definedName>
    <definedName name="джами">#REF!</definedName>
    <definedName name="джамртелоба" localSheetId="9">#REF!</definedName>
    <definedName name="джамртелоба">#REF!</definedName>
    <definedName name="итоги">[1]НДС!$H$2</definedName>
    <definedName name="капиталури" localSheetId="9">#REF!</definedName>
    <definedName name="капиталури">#REF!</definedName>
    <definedName name="КАПМШ" localSheetId="9">#REF!</definedName>
    <definedName name="КАПМШ">#REF!</definedName>
    <definedName name="КОДИ" localSheetId="9">#REF!</definedName>
    <definedName name="КОДИ">#REF!</definedName>
    <definedName name="култура" localSheetId="9">#REF!</definedName>
    <definedName name="култура">#REF!</definedName>
    <definedName name="м" localSheetId="9">#REF!</definedName>
    <definedName name="м">#REF!</definedName>
    <definedName name="РАЗМИ" localSheetId="9">#REF!</definedName>
    <definedName name="РАЗМИ">#REF!</definedName>
    <definedName name="с3">[1]НДС!$D$3</definedName>
    <definedName name="сабинао" localSheetId="9">#REF!</definedName>
    <definedName name="сабинао">#REF!</definedName>
    <definedName name="сссс" localSheetId="9">#REF!</definedName>
    <definedName name="сссс">#REF!</definedName>
    <definedName name="сул" localSheetId="9">#REF!</definedName>
    <definedName name="сул">#REF!</definedName>
    <definedName name="ТЕЛЕ" localSheetId="9">#REF!</definedName>
    <definedName name="ТЕЛЕ">#REF!</definedName>
    <definedName name="трансф" localSheetId="9">#REF!</definedName>
    <definedName name="трансф">#REF!</definedName>
    <definedName name="УШИШ" localSheetId="9">#REF!</definedName>
    <definedName name="УШИШ">#REF!</definedName>
    <definedName name="ф" localSheetId="9">#REF!</definedName>
    <definedName name="ф">#REF!</definedName>
    <definedName name="фв2">[1]НДС!$C$2</definedName>
    <definedName name="Форма" localSheetId="9">[4]ФОРМА!#REF!</definedName>
    <definedName name="Форма">[4]ФОРМА!#REF!</definedName>
    <definedName name="ЧАРБИ" localSheetId="9">#REF!</definedName>
    <definedName name="ЧАРБИ">#REF!</definedName>
  </definedNames>
  <calcPr calcId="162913" calcMode="manual"/>
</workbook>
</file>

<file path=xl/calcChain.xml><?xml version="1.0" encoding="utf-8"?>
<calcChain xmlns="http://schemas.openxmlformats.org/spreadsheetml/2006/main">
  <c r="I29" i="30" l="1"/>
  <c r="I25" i="30" l="1"/>
  <c r="G14" i="17"/>
  <c r="F27" i="17"/>
  <c r="L29" i="30"/>
  <c r="F29" i="30"/>
  <c r="O29" i="30" s="1"/>
  <c r="M29" i="30" l="1"/>
  <c r="P28" i="30"/>
  <c r="O28" i="30"/>
  <c r="P27" i="30"/>
  <c r="O27" i="30"/>
  <c r="P26" i="30"/>
  <c r="O26" i="30"/>
  <c r="P25" i="30"/>
  <c r="O25" i="30"/>
  <c r="O24" i="30"/>
  <c r="O23" i="30"/>
  <c r="H26" i="30"/>
  <c r="G26" i="30" s="1"/>
  <c r="I24" i="17"/>
  <c r="P24" i="17" s="1"/>
  <c r="F24" i="17"/>
  <c r="O24" i="17" s="1"/>
  <c r="O20" i="17"/>
  <c r="P20" i="17"/>
  <c r="O21" i="17"/>
  <c r="P21" i="17"/>
  <c r="O22" i="17"/>
  <c r="P22" i="17"/>
  <c r="O23" i="17"/>
  <c r="P23" i="17"/>
  <c r="O25" i="17"/>
  <c r="P25" i="17"/>
  <c r="O26" i="17"/>
  <c r="P26" i="17"/>
  <c r="P18" i="17"/>
  <c r="O18" i="17"/>
  <c r="L19" i="17"/>
  <c r="L27" i="17" s="1"/>
  <c r="M19" i="17"/>
  <c r="M27" i="17" s="1"/>
  <c r="F19" i="17" l="1"/>
  <c r="O19" i="17" s="1"/>
  <c r="I19" i="17"/>
  <c r="I19" i="32"/>
  <c r="N19" i="32" s="1"/>
  <c r="L20" i="32"/>
  <c r="F20" i="32"/>
  <c r="H18" i="34"/>
  <c r="I19" i="34"/>
  <c r="G6" i="34"/>
  <c r="H25" i="30"/>
  <c r="H27" i="30"/>
  <c r="H28" i="30"/>
  <c r="H19" i="29"/>
  <c r="H18" i="29"/>
  <c r="I20" i="29"/>
  <c r="H25" i="28"/>
  <c r="H26" i="28"/>
  <c r="H27" i="28"/>
  <c r="H24" i="28"/>
  <c r="I19" i="26"/>
  <c r="H18" i="25"/>
  <c r="H19" i="25" s="1"/>
  <c r="I19" i="25"/>
  <c r="H19" i="24"/>
  <c r="H20" i="24"/>
  <c r="H21" i="24"/>
  <c r="H20" i="17"/>
  <c r="H21" i="17"/>
  <c r="H22" i="17"/>
  <c r="H23" i="17"/>
  <c r="H24" i="17"/>
  <c r="H25" i="17"/>
  <c r="H26" i="17"/>
  <c r="H19" i="17" l="1"/>
  <c r="P19" i="17"/>
  <c r="I20" i="32"/>
  <c r="N20" i="32" s="1"/>
  <c r="E15" i="13"/>
  <c r="G18" i="28"/>
  <c r="G17" i="28"/>
  <c r="N26" i="28"/>
  <c r="N24" i="28"/>
  <c r="I28" i="28"/>
  <c r="H28" i="28" l="1"/>
  <c r="H29" i="28" s="1"/>
  <c r="I29" i="28"/>
  <c r="I18" i="27"/>
  <c r="F18" i="27"/>
  <c r="H18" i="27" l="1"/>
  <c r="I20" i="27"/>
  <c r="L9" i="13"/>
  <c r="H6" i="13"/>
  <c r="I6" i="13"/>
  <c r="J6" i="13"/>
  <c r="J19" i="34"/>
  <c r="H19" i="34" s="1"/>
  <c r="G18" i="34"/>
  <c r="I22" i="24"/>
  <c r="I27" i="17"/>
  <c r="P27" i="17" s="1"/>
  <c r="H19" i="27" l="1"/>
  <c r="M18" i="27"/>
  <c r="G19" i="17"/>
  <c r="G20" i="17"/>
  <c r="G21" i="17"/>
  <c r="G22" i="17"/>
  <c r="G23" i="17"/>
  <c r="G24" i="17"/>
  <c r="G25" i="17"/>
  <c r="G26" i="17"/>
  <c r="G18" i="17"/>
  <c r="L19" i="27"/>
  <c r="L18" i="27"/>
  <c r="G28" i="28" l="1"/>
  <c r="G6" i="28"/>
  <c r="G27" i="28"/>
  <c r="G6" i="25"/>
  <c r="J22" i="24"/>
  <c r="H18" i="24"/>
  <c r="G18" i="24" s="1"/>
  <c r="J27" i="17"/>
  <c r="G6" i="17"/>
  <c r="O27" i="17"/>
  <c r="H18" i="17"/>
  <c r="G21" i="24"/>
  <c r="G20" i="24"/>
  <c r="G19" i="24"/>
  <c r="J29" i="30"/>
  <c r="G19" i="29"/>
  <c r="G18" i="29"/>
  <c r="J29" i="28"/>
  <c r="S21" i="30"/>
  <c r="H18" i="26"/>
  <c r="H19" i="26" s="1"/>
  <c r="G6" i="26" s="1"/>
  <c r="G28" i="30"/>
  <c r="G27" i="30"/>
  <c r="F19" i="26"/>
  <c r="F20" i="27"/>
  <c r="F19" i="25"/>
  <c r="F20" i="29"/>
  <c r="G14" i="29" s="1"/>
  <c r="G25" i="30"/>
  <c r="J20" i="32"/>
  <c r="H19" i="32"/>
  <c r="J20" i="29"/>
  <c r="H20" i="29" s="1"/>
  <c r="J20" i="27"/>
  <c r="H20" i="27" s="1"/>
  <c r="J19" i="26"/>
  <c r="J19" i="25"/>
  <c r="H20" i="32" l="1"/>
  <c r="G6" i="32" s="1"/>
  <c r="G6" i="29"/>
  <c r="G6" i="27"/>
  <c r="G19" i="32"/>
  <c r="G20" i="32" s="1"/>
  <c r="G18" i="26"/>
  <c r="H27" i="17"/>
  <c r="H22" i="24"/>
  <c r="G6" i="24" s="1"/>
  <c r="G18" i="25"/>
  <c r="I23" i="30" l="1"/>
  <c r="P23" i="30" s="1"/>
  <c r="I24" i="30"/>
  <c r="H24" i="30" l="1"/>
  <c r="P24" i="30"/>
  <c r="H23" i="30"/>
  <c r="H29" i="30" s="1"/>
  <c r="G6" i="30" s="1"/>
  <c r="G6" i="13" s="1"/>
  <c r="P29" i="30"/>
</calcChain>
</file>

<file path=xl/sharedStrings.xml><?xml version="1.0" encoding="utf-8"?>
<sst xmlns="http://schemas.openxmlformats.org/spreadsheetml/2006/main" count="570" uniqueCount="191">
  <si>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</si>
  <si>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</si>
  <si>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</si>
  <si>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</si>
  <si>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</si>
  <si>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</si>
  <si>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</si>
  <si>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</si>
  <si>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</si>
  <si>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</si>
  <si>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</si>
  <si>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</si>
  <si>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</si>
  <si>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</si>
  <si>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</si>
  <si>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</si>
  <si>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</si>
  <si>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</si>
  <si>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</si>
  <si>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</si>
  <si>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</si>
  <si>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</si>
  <si>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</si>
  <si>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</si>
  <si>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</si>
  <si>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</si>
  <si>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</si>
  <si>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</si>
  <si>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</si>
  <si>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</si>
  <si>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</si>
  <si>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</si>
  <si>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</si>
  <si>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</si>
  <si>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</si>
  <si>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</si>
  <si>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</si>
  <si>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</si>
  <si>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06 01 01</t>
  </si>
  <si>
    <t>ჯანმრთელობის დაცვა</t>
  </si>
  <si>
    <t>ქ. ბათუმის მუნიციპალიტეტის მერია,  ჯანმრთელობისა და სოციალური დაცვის სამსახური</t>
  </si>
  <si>
    <t>ქრონიკული დაავადების მქონე პაციენტთა  და მოწყვლადი სოციალური კატეგორიების მედიკამენტებითა და ჯანმრთელობისთვის საჭირო საკვები დანამატებით უზრუნველყოფა</t>
  </si>
  <si>
    <t>ქვეპროგრამის ბენეფიციარები უზრუნველყოფილნი არიან მედიკამენტებითა და საკვები დანამატებით</t>
  </si>
  <si>
    <t>ქვეპროგრამის ბენეფიციართა საერთო რაოდენობა</t>
  </si>
  <si>
    <t>ეპილეფსიით დაავადებულ პაციენტთა მედიკამენტებით უზრუნველყოფა</t>
  </si>
  <si>
    <t>დახმარება მედიკამენტების შეძენისათვის</t>
  </si>
  <si>
    <t>18 წლამდე ასაკის ფენილკეტონურიით დაავადებულ  პირთა მატერიალური დახმარება</t>
  </si>
  <si>
    <t>18 წლის ასაკის ზემოთ ფენილკეტონურიით დაავადებულ პირთა მატერიალური დახმარება</t>
  </si>
  <si>
    <t xml:space="preserve">პარკინსონით დაავადებულ პაციენტთა მედიკამენტებით უზრუნველყოფა </t>
  </si>
  <si>
    <t>ბენეფიციარი</t>
  </si>
  <si>
    <t>06 01 02</t>
  </si>
  <si>
    <t>ონკოლოგიურ დაავადებათა ადრეული ფორმების დიაგნოსტიკა და პრევენცია</t>
  </si>
  <si>
    <t xml:space="preserve">ონკოლოგიურ დაავადებათა ადრეული გამოვლენის მიზნით დიაგნოსტიკის ჩატარება </t>
  </si>
  <si>
    <t>დიაგნოსტირებულ ბენეფიციართა რაოდენობა</t>
  </si>
  <si>
    <t>ქ. ბათუმში რეგისტრირებული 30-დან 40 წლამდე ქალებისათვის მამოლოგის კონსულტაცია და მამოგრაფია</t>
  </si>
  <si>
    <t>25 დან 30 წლამდე ასაკის ქალებისათვის სარძევე ჯირკვლის ელასტოგრაფია</t>
  </si>
  <si>
    <t>ქ. ბათუმში რეგისტრირებული ქალებისათვის ონკო-მარკერებით გამოკვლევა; საშვილოსნოს, საკვერცხეების, მკერდის, ფარისებრი ჯირკვლის სხვადასხვა პათოლოგიებით.</t>
  </si>
  <si>
    <t>ონკომარკერი</t>
  </si>
  <si>
    <t>06 01 03</t>
  </si>
  <si>
    <t>ფსიქიური პრობლემების მქონე პირთა ფსიქო-სოციალური რეაბილიტაცია</t>
  </si>
  <si>
    <t>ქ. ბათუმში მცხოვრებ ფსიქიური პრობლემების მქონე პირთათვის სარეაბილიტაციო ღონისძიებების ჩატარება</t>
  </si>
  <si>
    <t>ფსიქიური პრობლემების მქონე პირთათვის ჩატარებულია სარეაბილიტაციო ღონისძიებები.</t>
  </si>
  <si>
    <t> ქვეპროგრამის ბენეფიციართა რაოდენობა</t>
  </si>
  <si>
    <t>ფსიქო-სოციალური რეაბილიტაცია</t>
  </si>
  <si>
    <t>06 01 04</t>
  </si>
  <si>
    <t>მოწყვლადი ჯგუფების სტომატოლოგიური და  ორთოპედიული  მომსახურება</t>
  </si>
  <si>
    <t>სტომატოლოგიური და ორთოპედიული მომსახურებით მოსარგებლე ბენეფიციართა რაოდენობა</t>
  </si>
  <si>
    <t xml:space="preserve">სტომატოლოგიური და ორთოპედიული მომსახურება </t>
  </si>
  <si>
    <t>06 01 06</t>
  </si>
  <si>
    <t>კლიმატოთერაპიის კურსის ჩატარება</t>
  </si>
  <si>
    <t>ქვეპროგრამის ბენეფიციართათვის ჩატარებულია კლიმატოთერაპიის 12 დღიანი კურსი</t>
  </si>
  <si>
    <t>06 01 07</t>
  </si>
  <si>
    <t>ახალშობილთა და ბავშვთა განვითარების შეფერხების პრევენცია და რეაბილიტაცია</t>
  </si>
  <si>
    <t>ქ. ბათუმში დაბადებულ ახალშობილთა მეორადი (საჭიროების შემთხვევაში) სქრინინგი მუკოვისციდოზზე</t>
  </si>
  <si>
    <t>ბავშვთა მენჯ-ბარძაყის სახსრის დისპლაზიისა და თანდაყოლილი ამოვარდნილობის მკურნალობა</t>
  </si>
  <si>
    <t>ქვეპროგრამაში ჩართული სმენის დარღვევების მქონე ბენეფიციართა რაოდენობა</t>
  </si>
  <si>
    <t>ქ. ბათუმში რეგისტრირებულ 7 წლამდე ასაკის განვითარების შეფერხების მქონე ბავშვებისათვის ჩატარებული რეაბილიტაციის რაოდენობა</t>
  </si>
  <si>
    <t>ქ. ბათუმში რეგისტრირებულ ახალშობილთა სმენის სკრინინგული გამოკვლევა</t>
  </si>
  <si>
    <t xml:space="preserve">ქ. ბათუმში რეგისტრირებული 2-დან 10 წლამდე ასაკის სმენის დარღვევის მქონე ბავშვთა რეაბილიტაცია </t>
  </si>
  <si>
    <t xml:space="preserve">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t>
  </si>
  <si>
    <t>აუტიზმის სპექტრის დარღვევის მქონე ბავშვთა რეაბილიტაცია</t>
  </si>
  <si>
    <t>ვიზიტი</t>
  </si>
  <si>
    <t>06 01 08</t>
  </si>
  <si>
    <t>ქ. ბათუმში რეგისტრირებულ ჰემოდიალიზის ცენტრის პაციენტთა და ლეიკემიით დაავადებულ ბავშვთა კომპენსაციით უზრუნველყოფა</t>
  </si>
  <si>
    <t>ქვეპროგრამის ბენეფიციარები უზრუნველყოფილნი არიან მატერიალური დახმარებით</t>
  </si>
  <si>
    <t xml:space="preserve">ქ. ბათუმში რეგისტრირებული ჰემოდიალიზის ცენტრის პაციენტთათვის ყოველთვიური მატერიალური დახმარება </t>
  </si>
  <si>
    <t xml:space="preserve">ლეიკემიით დაავადებული 18 წლის ჩათვლით პირებისათვის ყოველთვიურად მატერიალური დახმარების გაცემა (ბენეფიციარი) </t>
  </si>
  <si>
    <t>06 01 09</t>
  </si>
  <si>
    <t>მოქალაქეთა ინდივიდუალური სამედიცინო დახმარება</t>
  </si>
  <si>
    <t>ღვიძლის  ტრანსპლანტაციის საჭიროების მქონე პირთა რაოდენობა</t>
  </si>
  <si>
    <t xml:space="preserve">გეგმიური ოპერაციული მკურნალობით უზრუნველყოფილ ბენეფიციართა რაოდენობა </t>
  </si>
  <si>
    <t xml:space="preserve">ღვიძლის  ტრანსპლანტაციის საჭიროების მქონე პირთა დახმარება </t>
  </si>
  <si>
    <t>ბენეფიციართა გეგმიური ოპერაციული  მკურნალობის თანადაფინანსება</t>
  </si>
  <si>
    <t>თემზე დაფუძნებული მობილური გუნდის მომსახურება</t>
  </si>
  <si>
    <t>ქვეპროგრამის ბენეფიციართა რაოდენობა</t>
  </si>
  <si>
    <t>საშუალოდ 10</t>
  </si>
  <si>
    <t>გაუმჯობესებულ ბენეფიციართა რაოდენობა (%)</t>
  </si>
  <si>
    <t>მობილური გუნდის მიერ ბენეფიციართა  ბინაზე მომსახურება</t>
  </si>
  <si>
    <t>გაზრდილია ჯანმრთელობის დაცვის სერვისებზე ხელმისაწვდომობა, უზრუნველყოფილია დაავადებათა ადრეული გამოვლენა, პრევენცია და მკურნალობა</t>
  </si>
  <si>
    <t>06 01</t>
  </si>
  <si>
    <t>ჯანმრთელობის დაცვა და  სოციალური უზრუნველყოფა</t>
  </si>
  <si>
    <t xml:space="preserve">ჯანმრთელობის დაცვა </t>
  </si>
  <si>
    <t>ბენეფიციართა რაოდენობა, რომელზეც ვრცელდება პროგრამით გათვალისწინებული შეღავათები</t>
  </si>
  <si>
    <t xml:space="preserve">ბენეფიციართა რაოდენობა, რომელთაც დაავადებათა ადრეული გამოვლენის და პრევენციის მიზნით ჩაუტარდათ დიაგნოსტიკა და სკრინინგი </t>
  </si>
  <si>
    <t>ჯანმრთელობის დაცვის პროგრამაში ბენეფიციართა ჩართულობის %-ლი მაჩვენებელი</t>
  </si>
  <si>
    <t>ქ. ბათუმის მუნიციპალიტეტის მერიის ჯანმრთელობისა და სოციალური დაცვის სამსახური</t>
  </si>
  <si>
    <t>ჰემოდიალიზის ცენტრის პაციენტთა  და ლეიკემიით დაავადებულ ბავშვთა მატერიალური დახმარება</t>
  </si>
  <si>
    <t>ძვლის ტვინის გადანერგვის საჭიროების მქონე პირთა რაოდენობა</t>
  </si>
  <si>
    <t>ძვლის ტვინის გადანერგვის საჭიროების მქონე პირთა დახმარება</t>
  </si>
  <si>
    <t>ხელშეკრულებით გათვალისწინებული პირობების არასათანადოდ შესრულება</t>
  </si>
  <si>
    <t>ონკოლოგიურ დაავადებათა ადრეული გამოვლენის მიზნით განხორციელებულია დიაგნოსტიკა</t>
  </si>
  <si>
    <t xml:space="preserve">ძალადობის მსხვერპლ პირთა სარეაბილიტაციო მომსახურება </t>
  </si>
  <si>
    <t>ბენეფიციართა რაოდენობა, რომელთაც ჩაუტარდათ სმენის სქრინინგული გამოკვლევა</t>
  </si>
  <si>
    <t>სამი და მეტი შშმ პირის დახმარება მედიკამენტის შეძენისათვის</t>
  </si>
  <si>
    <t>2025 წლის დაფინანსება
(ლარი)</t>
  </si>
  <si>
    <t>მიზნობრივი
2025 წელი</t>
  </si>
  <si>
    <t xml:space="preserve">ფილტვის კიბოს სქრინინგი  </t>
  </si>
  <si>
    <t>ქვეპროგრამის ბენეფიციართათვის მიწოდებულია სტომატოლოგიური და ორთოპედიული მომსახურება</t>
  </si>
  <si>
    <t>ახალშობილებში აუდიოლოგიური პათოლოგიისა და გენეტიკური პათოლოგიის ადრეული აღმოჩენა;
სარეაბილიტაციო კურსის ჩატარება ქვეპროგრამის ბენეფიციართათვის; 
მშობელთა ცნობიერების ამაღლება ტრენინგების მეშვეობით.</t>
  </si>
  <si>
    <t>სოციალურად დაუცველი სტატუსის მქონე პირთა, ომის ვეტერანების (ასაკით პენსიონერები, ომში და ომის შემდგომ დაინვალიდებული პირი) და 18 წლამდე ასაკის შშმ ბავშვების სტომატოლოგიური და ორთოპედიული მომსახურეობის გაწევა</t>
  </si>
  <si>
    <t>მძიმე ფსიქიკური აშლილობის მქონე პირებისათვის ხარისხიანი და მაღალკვალიფიციური ბინაზე მომსახურების უზრუნველყოფა;
დაავადების რეციდივებისა და რეჰოსპიტალიზაციის შემცირება; 
მედიკამენტების მიწოდების უზრუნველყოფა; 
პაციენტისა და პაციენტის ოჯახის წევრების ფსიქოგანათლება და ფსიქოლოგიური მხარდაჭერა; 
ბენეფიციარის სოციალური უნარ-ჩვევების ტრენინგი და გარემოში ინტეგრაციის ხელშეწყობა.</t>
  </si>
  <si>
    <t>განხორციელებულია  ბინაზე მომსახურება. 
შემცირებულია რეჰოსპიტალიზაციის შემთხვევათა რაოდენობა</t>
  </si>
  <si>
    <t>მაღალტექნოლოგიური ამბულატორიული კვლევების დაფინანსება</t>
  </si>
  <si>
    <t>გეგმიური გულის ან/და კორონარული არტერიების ანგიოგრაფიის დაფინანსება</t>
  </si>
  <si>
    <t>მძიმე ფსიქიკური აშლილობის მქონე პირები, რომლებიც ხშირად ან ხანგრძლივი დროით თავსდებიან სტაციონარში, ხოლო სტაციონარიდან გაწერის შემდეგ სულ მცირე ბოლო სამი თვის განმავლობაში არ/ან ვერ აკითხავენ ამბულატორიულ დაწესებულებას, მიუხედავად საჭიროებისა, ხშირად რჩებიან მკურნალობის გარეშე, რაც ფსიქოპათოლოგიური სიმპტომატიკისა და ჯანმრთელობის მდგომარეობის გაუარესებას იწვევს. ამ ადამიანებისათვის აუცილებლობას წარმოადგენს უწყვეტი მომსახურეობის განხორციელება, რომელიც შეუძლებელია სათემო სერვისების განვითარების გარეშე. ასევე ფსიქიკური ჯანმრთელობის დაცვის სახელმწიფო კონცეფციის თანახმად, პრიორიტეტულია, თანამედროვე თემზე დაფუძნებული სერვისების დანერგვის საფეხურეობრივი პროცესი და ფსიქოსოციალური რეაბილიტაციისა და ბინაზე მომსახურების სერვისის განვითარება მობილური გუნდის  (ფსიქიატრი, სოციალური მუშაკი, ფსიქოლოგი, ექთანი/უმცროსი ექიმი) საშუალებით. აქედან გამომდინარე, ქ. ბათუმის მუნიციპალიტეტმა შეიმუშავა ქ. ბათუმში რეგისტრირებული პაციენტებისათვის თემზე დაფუძნებული მობილური გუნდის მომსახურების ღონისძიება, რომლის ფარგლებში,  100 პირისათვის საჭიროებიდან გამომდინარე გათვალისწინებულია:
ა) მდგომარეობის ინდივიდუალური მართვის გეგმის შემუშავება და განხორციელება თითოეული პაციენტისათვის; 
ბ) შინ მომსახურება, რეგულარული ვიზიტები პაციენტის საცხოვრებელი ადგილის მიხედვით ( 4-მდე თვეში), სატელეფონო კონსულტაცია; 
გ) მობილური გუნდის ექიმი ფსიქიატრის მიერ დანიშნული მედიკამენტებით უზრუნველყოფა; 
დ) პაციენტის სოციალური უნარ-ჩვევების ტრენინგი, სამედიცინო მომსახურებასთან ერთად სოციალური პრობლემების მოგვარებაში დახმარება (საჭიროების შესაბამისად პაციენტის და მისი მხარდამჭერების ინფორმირება ან/და დოკუმენტაციის შეგროვებაში დახმარება ან/და თანხლება უწყებებში ვიზიტისას);
ე) პაციენტის, პაციენტის ოჯახის წევრების და მხარდამჭერების ფსიქოგანათლება და მხარდამჭერი ფსიქოთერაპია; ვ) ფსიქიატრიულ საავადმყოფოში სტაციონირების კრიტერიუმების არსებობის შემთხვევაში პაციენტის სტაციონირების ორგანიზება; 
ზ) 8 საათის მანძილზე სერვისის ხელმისაწვდომობა;  
თ) სომატური პრობლემების გამოვლენის შემთხვევაში პაციენტის და მისი მხარდამჭერების ინფორმირება არსებული სომატური პრობლემების, შემდგომი კვლევის საჭიროების და ხელმისაწვდომი პროგრამების შესახებ, ამასთან, სომატური პროფილის ექიმთან ვიზიტისას ან გამოკვლევებისას თანხლება, თუ დამოუკიდებლად ამას ვერ ახერხებს პაციენტი და სომატური პრობლემები ნეგატიურად აისახება მის ფსიქიკურ მდგომარეობაზე.</t>
  </si>
  <si>
    <t>შშმ პირებისა და ომის ინვალიდებისათვის მათი დაავადებიდან გამომდინარე აუცილებლობას წარმოადგენს საკურორტო სამკურნალო-რეაბილიტაცია, რომელიც ეხმარება მათ დაავადების დაძლევაში, საზოგადოებასთან ინტეგრაციაში. აქედან გამომდინარე, შემუშავებული იქნა მოწყვლადი ჯგუფების დასვენება კურორტზე. ქვეპროგრამა ითვალისწინებს შშმ პირებისა და დაინვალიდებულ (ომში და ომის შემდგომ) ომის ვეტერანთა, ომში დაღუპულთა ოჯახის წევრების, შშმ სტატუსის ბავშვთა, სოციალურად დაუცველი (100 001-მდე სარეიტინგო ქულების მქონე) ხუთი და მეტი მრავალშვილიანი ოჯახების, მცირე ტიპის საოჯახო სახლის ბენეფიციართა დასვენებას 12 დღის (11 ღამე) მანძილზე.</t>
  </si>
  <si>
    <t>2026 წლის დაფინანსება
(ლარი)</t>
  </si>
  <si>
    <t>საბაზისო 
2022 წელი</t>
  </si>
  <si>
    <t>მიზნობრივი
2026 წელი</t>
  </si>
  <si>
    <t>შაქრიანი დიაბეტის მეორე ტიპით დაავადებულ პაციენტთა მედიკამენტებით უზრუნველყოფა</t>
  </si>
  <si>
    <t>მსოფლიოში და შესაბამისად საქართველოში მკვეთრად მოიმატა ონკოლოგიური დაავადებების მქონე პირთა რაოდენობამ და გამომდინარე აქედან  მაღალია სიკვდილიანობის მაჩვენებლები. ამასთანავე დაავადების აღმოჩენა ხდება დაავადების გვიან ეტაპზე, როცა განკურნების შანსი ძალიან დაბალია, ამიტომ დიდი მნიშვნელობა ენიჭება დაავადების ადრეულ გამოვლენას საწყის ეტაპზე, როცა  განკურნების შანსი 75 %-მდე აღწევს. ყოველივე ზემოთქმულის გათვალისწინებით, შემუშავებული იქნა აღნიშნული ქვეპროგრამა. ქვეპროგრამის ფარგლებში დაგეგმილია: ქ. ბათუმში რეგისტრირებულ 30-40 წლამდე ასაკის ქალებში მამოგრაფიული გამოკვლევა; ასევე მკერდის, პროსტატის, საშვილოსნოს, საკვერცხეების, ფარისებრი ჯირკვლის სხვადასხვა პათოლოგიებით დაავადებულ პირთა გამოკვლევა ონკომარკერებით; 25-დან 30 წლამდე ასაკის ქალებისათვის სარძევე ჯირკვლის ელასტოგრაფია. ფილტვის კიბოს სქრინინგი 50-დან 65 წლამდე ასაკის ქალებისა და მამაკაცებისათვის (გამოკითხვა, ექიმის კონსულტაცია და kT კვლევა).</t>
  </si>
  <si>
    <t>ომში დაინვალიდებული პირები და ასაკით პენსიონერი ომის ვეტერანები ვეტერანთა საქმის დეპარტამენტის ბაზაში აღრიცხვაზე უნდა იყვნენ 2023 წლის 1 იანვრამდე.</t>
  </si>
  <si>
    <t xml:space="preserve">ქვეპროგრამით ისარგებლებენ ქ. ბათუმში 2023  წლის 1 იანვრამდე რეგისტრირებული პირები, რომლებიც გადიან მკურნალობის კურსს ჰემოდიალიზის ცენტრებში. აგრეთვე, ქ. ბათუმში რეგისტრირებული 18 წლის ასაკის ჩათვლით ლეიკემიით დაავადებული პირები. ღონისძიებებს შორის გადანაწილება შეიძლება განხორციელდეს ფაქტიური მოთხოვნილებიდან გამომდინარე. </t>
  </si>
  <si>
    <t>განხორციელდა მკურნალობისა და დიაგნოსტიკური კვლევების  თანადაფინანსება.
მატერიალური დახმარება გაწეულია ქვეპროგრამის ბენეფიციართათვის.</t>
  </si>
  <si>
    <t xml:space="preserve">პირველი ღონისძიების ფარგლებში მომსახურეობა გაეწევა ქ. ბათუმში 2023 წლის 1 იანვრამდე რეგისტრირებულ ღვიძლის ტრანსპლანტაციის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2023 წელს ასევე დაფინანსდება ის მომსახურება, რომელიც განხორციელდა 2022 წლის ნოემბერ-დეკემბერში 2022 წლის ტარიფით. </t>
  </si>
  <si>
    <t xml:space="preserve">მეორე ღონისძიების ფარგლებში მომსახურეობა გაეწევა ძვლის ტვინის გადანერგვის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ასევე ორივე ღონისძიების ფარგლებში მათ უნდა ჰქონდეთ წარმოდგენილი ვაუჩერი აჭარის ჯანდაცვისა და სოციალური დაცვის სამინისტროდან. 2023 წელს ასევე დაფინანსდება ის მომსახურება, რომელიც განხორციელდა 2022 წლის ნოემბერ-დეკემბერში,2022 წლის ტარიფით. </t>
  </si>
  <si>
    <t>მოსახლეობის სიცოცხლის გახანგრძლივება და ჯანმრთელობის მდგომარეობის გაუმჯობესება; ავადობის პრევენცია და შეზღუდული შესაძლებლობის სტატუსის განვითარების რისკის შემცირება. ჯანმრთელობის დაცვის სერვისებზე ხელმისაწვდომობის გაზრდა.</t>
  </si>
  <si>
    <t>მოწყვლადი სოციალური ჯგუფების მქონე პირთა მედიკამენტებითა და საკვები დანამატების კომპენსაციით უზრუნველყოფა</t>
  </si>
  <si>
    <t>ბრონქული ასთმით დაავადებულ და ქოდის მქონე პაციენტთა მედიკამენტებით უზრუნველყოფა</t>
  </si>
  <si>
    <t>ქვეპროგრამის ფარგლებში დაგეგმილი მომსახურებით ისარგებლებენ ქ. ბათუმში 2023 წლის პირველ იანვრამდე რეგისტრირებული ღონისძიებით გათვალისწინებული ასაკის ბენეფიციარები ტენდერით გამარჯვებულ სამედიცინო ორგანიზაციაში პირადობის დამადასტურებელი მოწმობის წარდგენის შემთხვევაში.</t>
  </si>
  <si>
    <t>აუტიზმის სპექტრის დარღვევის მქონე ბავშვთა ცენტრში ვიზიტების რაოდენობა</t>
  </si>
  <si>
    <t xml:space="preserve">ქვეპროგრამის ბენეფიციარებზე გაიცემა ყოველთვიური ვაუჩერი. ქვეპროგრამის ფარგლებში მომსახურეობა გაეწევა ქ. ბათუმში 2023 წლის 1 იანვრამდე რეგისტრირებულ პირებს.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შშმ პირის სტატუსის დამადასტურებელი ცნობა. 
4. ცნობა ჯანმრთელობის მდგომარეობის შესახებ - ფორმა IV-100/ა;
 კოვიდ სიტუაციიდან გამომდინარე, მეცადინეობები ჩატარდება ჰიბრიდული წესით (პირისპირ ან დისტანციურად). პირისპირ ჩატარების შემთხვევაში ერთეულის ფასი შეადგენს 18 ლარს ერთი დღე, ხოლო დისტანციური მეცადინეობის შემთხვევაში 10,8 ლარს. </t>
  </si>
  <si>
    <t>მოსახლეობისთვის სამედიცინო მომსახურებაზე ხელმისაწვდომობის გაზრდა ქ. ბათუმის მუნიციპალიტეტის მერიის მთავარ პრიორიტეტს წარმოადგენს. ქ. ბათუმის მოსახლეობის სამედიცინო დახმარება ძირითადად უზრუნველყოფილია სახელმწიფო ბიუჯეტით (საქართველოსა  და აჭარის ჯანმრთელობისა და სოციალური დაცვის სამინისტროების პროგრამები) დაფინანსებული პროგრამებით, თუმცა რჩება სამედიცინო სერვისების ნაწილი, რომელთა სრულად დაფინასება აღნიშნული პროგრამების ფარგლებში ვერ ხერხდება. 
აღნიშნულიდან გამომდინარე, ქ. ბათუმის მუნიციპალიტეტის საშუალოვადიან პრიორიტეტს წამოადგენს სოციალური თანასწორობის უზრუნველყოფა ქალაქის მოსახლეობისთვის, რაც დაკავშირებულია მკურნალობასთან და რეაბილიტაციასთან დაკავშირებული ხარჯების შემცირებასთან სოციალურად დაუცველი ოჯახებისთვის, ასევე საზოგადოების მოწყვლადი ჯგუფებისათვის და შეზღუდული შესაძლებლობების მქონე პირებისთვის. მუნიციპალიტეტის პრიორიტეტს ჯანმრთელობის დაცვისა და სოციალური უზრუნველყოფის მიმართულებით ასევე წარმოადგენს ავადობისა და სიკვდილიანობის ძირითადი მიზეზების პრევენცია, ასევე შესაძლებლობების შეზღუდვის შემცირება, რაც საზოგადოების ჯანმრთელობის გაუმჯობესებასა და ცხოვრების ხარისხის ამაღლებას შეუწყობს ხელს. აღნიშნულის მიღწევა სრულიად შესაძლებელია ჯანმრთელობის დაცვის პრიორიტეტში გათვალისწინებული მიზნობრივი ქვეპროგრამების მეშვეობით.</t>
  </si>
  <si>
    <t>5% - მომართვიანობის ცვლილება</t>
  </si>
  <si>
    <t>ქვეპროგრამის განხორციელების პროცესში, ცალკეულ ღონისძიებებს შორის თანხების გადანაწილება (დაზუსტება) შეიძლება განხორციელდეს ქვეპროგრამის ბენეფიციართა ფაქტიური მოთხოვნილებიდან (მომართვიდან) გამომდინარე. პროგრამის ფარგლებში მომსახურეობა გაეწევა ქ. ბათუმში 2023  წლის 1 იანვრამდე რეგისტრირებულ პირებს.  ბრონქული ასთმით და ქოდით დაავადებული 18 წლამდე ასაკის პირები სტატუსის გარეშე ჩაერთვებიან ბრონქული ასთმითა და ქოდით დაავადებულ პაციენტთა მედიკამენტებით უზრუნველყოფის ღონისძიებაში. ხოლო 18 წლის ზემოთ ამ ღონისძიებით ისარგებლებენ შშმ პირები, ასაკით პენსიონერები და სოციალურად დაუცველები 100 000 ქულამდე. შაქრიანი დიაბეტის მეორე ტიპით დაავადებულ პაციენტები ( შშმ პირები,100 000-მდე ქულის მქონე პირები და ასაკით პენსიონერები) 9 თვის განმავლობაში მიიღებენ შემდეგ მედიკამენტებს (გლიკლაზიდ მრ 60 მგ 100 ფორმა #100-4ა მიხედვით, არაუმეტეს 60 აბისა. ან გლიმეპირიდი 2 მგ/ მეტფორმინი 1000 მგ ერთად ან ცალკე დანიშნულების მიხედვით ( ფორმა #100-4ა) არაუმეტეს 60 აბისა. ეპილეფსიით დაავადებული 18 წლის ჩათვლით ასაკის პირები 9 თვის განმავლობაში მიიღებენ ლევეტირაცეტამს 1000  მგ ფორმა #100-4ა მიხედვით არაუმეტეს 40 აბისა. ასევე ვალპროატ აციდის სიროფს 57,64/მლ  ფორმა #100-4ა მიხედვით  ; 100 000-მდე სარეიტინგო ქულის მქონე პირები;  შშმ პირები და ასაკით პენსიონერები  მიიღებენ ლევეტირაცეტამს 1000 მგ ფორმა #100-4ა მიხედვით არაუმეტეს 60 აბისა</t>
  </si>
  <si>
    <t>დახმარება მედიკამენტების შეძენისათვის ღონისძიების ფარგლებში მომსახურეობა გაეწევა ქ. ბათუმში 2023  წლის 1 იანვრამდე რეგისტრირებულ საქართველოს შემდეგ მოქალაქეებს: სოციალურად დაუცველი ოჯახების მონაცემთა ერთიან ბაზაში რეგისტრირებული ოჯახის წევრებს, რომლებსაც მინიჭებული აქვთ 100 000-ის ჩათვლით სარეიტინგო ქულა); შ.შ.მ. პირებს, ომის ვეტერანებს; ტერიტორიული მთლიანობისათვის ომში მონაწილეებს, ომში დაღუპულთა ოჯახის წევრებს (დედა, მამა, მეუღლე, შვილები); მრავალშვილიანი (18 წლამდე ასაკის 5 და მეტი შვილი) ოჯახის წევრებს ძალადობის მსხვერპლ პირებს, სავარაუდო ძალადობის მსხვერპლ ბავშვებს 18 წლის ჩათვლით (სოციალური მუშაკის რეკომენდაციით) ,მარტოხელა მშობლებს და მათ შვილებს. ასევე მარტოხელა ასაკით პენსიონერებს, რომელთა დახმარების საჭიროება დასტურდება ადმინისტრაციული სერვის ცენტრების მენეჯერების მიერ. ჩამოთვლილ ბენეფიციარებს დაუფინანსდებათ მედიკამენტოზური მკურნალობა არაუმეტეს 200  ლარისა მიმდინარე წლის განმავლობაში ერთხელ ოჯახზე. იმ შემთხვევაში თუ ოჯახში არის ორი შშმ პირი, ორი ვეტერანი, სოციალურად დაუცველი და შშმ პირი/ ვეტერანი,  შშმ პირი / ვეტერანი ერთდროულად მათ მიეცემათ შესაბამისი რაოდენობის  200 ლარის ღირებულების ვაუჩერი.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ან სტატუსის დამადასტურებელი მოწმობა ასეთის არსებობის შემთხვევაში; 
4. ცნობა ჯანმრთელობის მდგომარეობის შესახებ - ფორმა IV-100/ა; 
5. ანგარიშ-ფაქტურა აფთიაქიდან თანხისა და მედიკამენტების რაოდენობის მითითებით.
7. ა(ა)იპ მუნიციპალური სერვისების სააგენტოს მიერ გაცემული მოკვლევა (საჭიროების შემთხვევაში);
თანხის გადარიცხვა განხორციელდება  ანგარიშ-ფაქტურაზე მითითებული აფთიაქის  პირად ანგარიშზე.                                                                                                                                                                                ღონისძიებებს შორის თანხების გადანაწილება შეიძლება განხორციელდეს ბენეფიციართა მოთხოვნილებიდან გამომდინარე</t>
  </si>
  <si>
    <t>8% - მომართვიანობის ცვლილება</t>
  </si>
  <si>
    <t>რეაბილიტაციის პროცესის ეს ნაწილი გულისხმობს შეზღუდული შესაძლებლობის მქონე პირთა ინტეგრაციას ან რეინტეგრაციას საზოგადოებასთან, რითიც ეხმარება მას მოერგოს ოჯახის, საზოგადოების მოთხოვნებს. აგრეთვე, ამცირებს ნებისმიერ ეკონომიკურ თუ სოციალურ ხელის შემშლელ ფაქტორებს, ბარიერებს, რამაც, შესაძლოა დააბრკოლოს რეაბილიტაციის პროცესი. აღნიშნული ქვეპროგრამით ისარგებლებენ: ქ. ბათუმში რეგისტრირებული შშმ სტატუსის მქონე 18 წელს გადაცილებული პირები. თითოეული ბენეფიციარისთვის (ქ. ბათუმში მცხოვრებ 18 წლის ზემოთ ფსიქიური პრობლემების მქონე პირთათვის) ხდება რეაბილიტაციის ინდივიდუალური პროგრამის შედგენა. კერძოდ: უტარდებათ ერგოთერაპია, არტთერაპია, ოკუპაციური თერაპია, ფსიქოლოგიური დახმარება, პედაგოგის მომსახურება, ჩართული არიან სხვადასხვა კულტურულ ღონისძიებებში, ხდება საყოფაცხოვრებო და პროფესიული უნარ-ჩვევების გამომუშავება.</t>
  </si>
  <si>
    <t xml:space="preserve"> შშმ პირებისა და დაინვალიდებულ (ომში და ომის შემდგომ) ომის ვეტერანთა, შშმ სტატუსის მქონე პირების, მცირე ტიპის საოჯახო სახლის ბენეფიციარების თანმხლები პირებისა და ომში დაღუპულთა ოჯახის წევრების  მომსახურეობა  </t>
  </si>
  <si>
    <t>შშმ პირებისა და  დაინვალიდებულ  (ომში და ომის შემდგომ) ომის ვეტერანთა, შშმ სტატუსის ბავშვთა,  მცირე ტიპის საოჯახო სახლის ბენეფიციარების, სოციალურად დაუცველი (100 001-მდე სარეიტინგო ქულების მქონე) ხუთი და მეტი მრავალშვილიანი ოჯახების  დასვენება</t>
  </si>
  <si>
    <t>ბენეფიციარს წლის განმავლობაში შეუძლია ისარგებლოს მხოლოდ ერთი საკურორტო მომსახურებით. ღონისძიებებს შორის გადანაწილება შეიძლება განხორციელდეს ფაქტიური მოთხოვნილებიდან გამომდინარე, პროგრამის მომსახურეობით შეიძლება ისარგებლონ მხოლოდ ქ. ბათუმში 2023 წლის 1 იანვრამდე რეგისტრირებულმა  შ.შ. მ. პირებმა 30 წლის ჩათვლით, ომის ვეტერანმა ასაკით პენსიონერებმა, ომის ინვალიდებმა,   ომში დაღუპულთა  და სოციალურად დაუცველი (100 001-მდე სარეიტინგო ქულების მქონე) მრავალშვილიანი  (5 და მეტი) ოჯახის წევრებმა, ასევე მცირე ტიპის საოჯახო სახლის ბენეფიციარებმა. ომში დაინვალიდებულები, ომში დაღუპულთა ოჯახის წევრები და ომის ვეტერანი (ასაკით პენსიონერები) უნდა იყვნენ  2023 წლის 1 იანვრამდე აღრიცხვაზე ვეტერანთა საქმის დეპარტამენტის ბაზაში.  ვაუჩერის გაცემის-გამოყენების წესი განისაზღვრება ქ. ბათუმის მუნიციპალიტეტის მერის ბრძანებით.</t>
  </si>
  <si>
    <t>-</t>
  </si>
  <si>
    <t>430 (ბავშვი)</t>
  </si>
  <si>
    <t>44000 გაკვეთილი</t>
  </si>
  <si>
    <t>2% - მომართვიანობის ცვლილება</t>
  </si>
  <si>
    <t>გაკვეთილი</t>
  </si>
  <si>
    <t>სოციალურად დაუცველი და სხვა სოციალური კატეგორიის მოსახლეობის მედიკამენტებით, დიაგნოსტიკური კვლევებისა  და ოპერაციული მკურნალობის თანადაფინანსებით  უზრუნველყოფა. 
ქ. ბათუმში რეგისტრირებული, ღვიძლის ტრანსპლანტაციის და ძვლის ტვინის გადანერგვის საჭიროების მქონე პირთათვის მატერიალური დახმარების გაწევა.</t>
  </si>
  <si>
    <t xml:space="preserve">მეხუთე    ღონისძიების ფარგლებში მომსახურება ( კტ და მრტ კვლევა კონტრასტით / კონტრასტის გარეშე მოთხოვნილებიდან გამომდინარე 500 ლარამდე )  დაუფინანსდებათ  50 პროცენტის ოდენობით  ქ. ბათუმში 2023  წლის 1 იანვრამდე რეგისტრირებულ  საქართველოს მოქალაქეებს (ქალებს 60 წლამდე, მამაკაცებს 65 წლამდე) , რომელთა თვიური დარიცხული ხელფასი ნაკლებია საშუალო ხელფასზე( 1000 ლარი თვეში /არასტაბილური შემოსავლის მქონე)/ თვითდასაქმებული)    შემდეგი საშუალო თანხებიდან: გულმკერდის, მუცლის ღრუს, თავის ტვინის, მცირე მენჯის ღრუს, სინუსების -პარანაზალური წიაღების, ყურისა და დვრილისებური მორჩების, კიდურების ძვლოვანი ნაწილის, ხერხემლის პირველი სეგმენტის კომპიუტერული ტომოგრაფია 150 ლარი, გულმკერდის,   მუცლის ღრუს, თავის ტვინის, მცირე მენჯის ღრუს კომპიუტერული ტომოგრაფია კონტრასტით 220 ლარი, საშარდე გზების კტ  (მულტიფაზური კვლევა)  380 ლარი,   საშარდე გზების კტ კვლევა  280 ლარი,სხვა ორგანოების კომპიუტერული ტომოგრაფია 200 ლარი, სხვა ორგანოების კომპიუტერული ტომოგრაფია კონტრასტით  280 ლარი , მსხვილი ნაწლავის კტ (ვირტუალური კოლონოსკოპია) 380 ლარი. მაგნიტურ რეზონანსული ტომოგრაფიები გამოითვლება შემდეგი საერთო თანხებიდან: თავის ტვინის მაგნიტურ რეზონანსული ტომოგრაფია 250 ლარი,  თავის ტვინის მაგნიტურ რეზონანსული ტომოგრაფია კონტრასტირებით  397 ლარი, გულმკერდის მაგნიტურ რეზონანსული ტომოგრაფია 250 ლარი, გულმკერდის მაგნიტურ რეზონანსული ტომოგრაფია კონტრასტირებით 400 ლარი, მუცლის ღრუს მაგნიტურ რეზონანსული ტომოგრაფია 250 ლარი,  მუცლის ღრუს მაგნიტურ  რეზონანსული ტომოგრაფია კონტრასტირებით 400 ლარი,ცხვირის დანამატების  ღრუების მაგნიტურ რეზონანსული ტომოგრაფია 150 ლარი,  მცირე მენჯის ღრუს მაგნიტურ რეზონანსული ტომოგრაფია 250 ლარი, მცირე მენჯის ღრუს მაგნიტურ რეზონანსული ტომოგრაფია კონტრასტირებით 400 ლარი. ხერხემლის მაგნიტურ რეზონანსული ტომოგრაფია 450 ლარი,კისრის მალების მაგნიტურ რეზონანსული ტომოგრაფია250 ლარი,  წელის მალების მაგნიტურ რეზონანსული ტომოგრაფია 250 ლარი, წელის მალების მაგნიტურ რეზონანსული ტომოგრაფია კონტრასტირებით 377 ლარი, კიდურების მაგნიტურ რეზონანსული ტომოგრაფია 225 ლარი, კიდურების მაგნიტურ რეზონანსული ტომოგრაფია კონტრასტირებით 375 ლარი, სხვა ორგანოების მაგნიტურ რეზონანსული ტომოგრაფია 250 ლარი,  სხვა ორგანოების მაგნიტურ რეზონანსული ტომოგრაფია კონტრასტირებით 397 ლარი. დაფინანსება კტ და მრტ შემთხვევაში მოხდება საშუალო ფასის 50 პროცენტის ოდენობით. </t>
  </si>
  <si>
    <t>მეექვსე   ღონისძიების ფარგლებში მომსახურეობა გაეწევათ ქ. ბათუმში 2023  წლის 1 იანვრამდე რეგისტრირებულ საქართველოს მოქალაქეებს: N 36-ე დადგენილებით  სოციალურად დაუცველი ოჯახების მონაცემთა ერთიან ბაზაში რეგისტრირებულ ოჯახის წევრებს, რომლებსაც მინიჭებული აქვთ 100001-დან 200 000-ის ჩათვლით სარეიტინგო ქულა;  მოქალაქეებს, რომელთა დახმარების საჭიროება დასტურდება  ადმინისტრაციული ერთეულის მენეჯერის მიერ გაცემული დასკვნის საფუძველზე. ასევე 165-ე დადგენილების ბენეფიციარებს ( 0-6  წლამდე ასაკის ბავშვებს, ასაკით პენსიონერებს,სტუდენტებს), რომელთაც არ აქვთ 100 000-ის ჩათვლით სარეიტინგო ქულა და  არ სარგებლობენ აჭარის ჯანმრთელობისა და სოციალური დაცვის სამინისტროს მიზნობრივი პროგრამებით. მათ დაუფინანსდებათ მკურნალობა გარკვეული სქემის მიხედვით. (საყოველთაო დაზღვევით დაფინანსებული თანხიდან): N 36-ე დადგენილების ბენეფიციარებს 30 %-ის, ხოლო 165 -ე დადგენილების ზემოთ ჩამოთვლილ ბენეფიციარებს 0-6 წლამდე ასაკის ბავშვებს, სტუდენტებს 20 პროცენტის, ხოლო ასაკით პენსიონერებს 10 პროცენტის ფარგლებში. 
მეექვსე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მოწმობა ასეთის არსებობის შემთხვევაში;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6. საყოველთაო ჯანდაცვის მიერ გაცემული მიმართვა მის მიერ ასანაზღაურებელი თანხის მითითებით. 7. ადმინისტრაციულ ერთეულში მერის წარმომადგენელის მიერ გაცემული დასკვნა საჭიროების შემთხვევაში.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</si>
  <si>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3% -  მომართვიანობის ცვლილება</t>
  </si>
  <si>
    <t>მულტიდისციპლინარული ჯგუფი უნდა შედგებოდეს ექიმი ფსიქიატრის, ექიმი ნევროლოგის, ფსიქოლოგის, ფარმაცევტის, სოციალური მუშაკისა და მედდისაგან. გუნდის მუშაობა განისაზღვრება ბინაზე ვიზიტითა და მედიკამენტოზური მკურნალობით ნეიროლეფსიური საშუალებებით, რომელსაც გამოიყენებს მობილური გუნდის ფსიქიატრი, კლინიკური პრაქტიკის ეროვნული რეკომენდაციების (გაიდლაინები) და დაავადებათა მართვის სახელმწიფო სტანდარტების (პროტოკოლები) შესაბამისად. ქვეპროგრამის ფარგლებში, მობილური გუნდის მომსახურებით  ისარგებლებენ ქ. ბათუმში რეგისტრირებული, განსაზღვრული ნოზოლოგიების მქონე პირები. ორგანული ბუნების აშლილობანი, სიმპტომურ აშლილობათა ჩათვლით (f00-f009), შიზოფრენია, შიზოტიპური აშლილობანი (f20-f29), აფექტური შეშლილობანი (f30-f39 ), რეაქცია მწვავე სტრესზე და ადაპტაციის დარღვევები (f 43), გონებრივი ჩამორჩენა (f 70-f 79), ფსიქიკური განვითარების დარღვევები (f80-f89),  ბავშვთა და მოზარდთა ასაკში დაწყებული ქცევითი და ემოციური აშლილობანი ( f90-f98).f06 ტვინის დაზიანებითა და დისფუნქციით, აგრეთვე სხვა ფიზიკური დაავადებით გამოწვეული ფსიქიკური აშლილობანი. f40-f48 ნევროზული, სტრესთან დაკავშირებული და სომატოფორმული აშლილობანი. f50-f59 ფიზიოლოგიური და ფიზიკური დარღვევებით გამოწვეული ქცევის პატოლოგია. f80-f89 ფსიქიკური განვითარების დარღვევები. ქვეპროგრამის ფარგლებში მომსახურეობა გაეწევა ქ. ბათუმში 2023 წლის 1 იანვრამდე რეგისტრირებულ პირებს</t>
  </si>
  <si>
    <t>სტომატოლოგიური მომსახურება ძვირადღირებულ სერვისს წარმოადგენს, რომელიც არ ფინანსდება საყოველთაო დაზღვევის მიერ და პრობლემას წარმოადგენს მოსახლეობის მოწყვლადი ჯგუფებისათვის. აქედან გამომდინარე, შემუშავებული იქნა მოწყვლადი ჯგუფების სტომატოლოგიური და  ორთოპედიული  მომსახურება. ქვეპროგრამის ფარგლებში გათვალისწინებული სტომატოლოგიური და ორთოპედიული მომსახურებით ისარგებლებენ ქ. ბათუმის მუნიციპალიტეტის მერიის უფასო მუნიციპალური სასადილოების ბენეფიციარები, ასევე ომის ვეტერანი (ასაკით პენსიონერი, ომში და ომის შემდგომ დაინვალიდებული პირი)</t>
  </si>
  <si>
    <t>ა(ა)იპ - საქალაქო ინფრასტრუქტურისა და კეთილმოწყობის სამმართველო</t>
  </si>
  <si>
    <t>2023 წლის დაფინანსება
 (ლარი)</t>
  </si>
  <si>
    <t>მოქალაქეებისთვის ჯანმრთელობის გაუმჯობესიბის მიზნით პრეჰოსპიტალურ ეტაპზე პირველადი სამედიცინო დახმარების გაწევა</t>
  </si>
  <si>
    <t>ქალაქის განვითარებასთან ერთად მუნიციპალიტეტის ტეტიტორიაზე მცხოვრები მოსახლეობის მოთხოვნა პრეჰოსპიტალურ ეტაპზე პირველადი სამედიცინო დახმარების გაწევაზე და შესაბამისი მომსახურების ხელმისაწვდომობაზე დღითიდღე იზრდება. ქალაქში არსებული პირველადი სამედიცინო დახმარების ცენტრი რთულად უმკლავდება აღნიშნული მოთხოვნის სრულად დაკმაყოფილებას, რაც განაპირობებს ახალი პირველადი სამედიცინო დახმარების ცენტრისათვის მატერიალურ-ტექნიკური ბაზის მშენებლობის აუცილებლობას. ქვეპროგრამის განხორციელების მიზანია მოსახლეობის ჯანმრთელობის მდგომარეობის გაუმჯობესების მიზნით პრეჰოსპიტალურ ეტაპზე ხარისხიანი პირველადი სასწრაფო სამედიცინო დახმარების უზრუნველყოფა. აღნიშნული ქვეპროგრამის განხორციელება საზოგადოებისთვის კიდევ უფრო ნათელს გახდის სახელმწიფოებრივ ზრუნვას, მოქალაქეებისთვის პრეჰოსპიტალურ ეტაპზე პირველადი სამედიცინო დახმარების ხარისხიანი მომსახურეობის მიღებაზე და მასთან დაკავშირებული ჯანდაცვის სერვისების ხელმისაწვდომობაზე. 
ქვეპროგრამის განხორციელების შედეგად უწყვეტად და უფრო ეფექტურად მოხდება მოსახლეობის მოთხოვნის დაკმაყოფილება, პოტენციური პაციენტებისათვის დროული, ადეკვატური, მაღალკვალიფიციური სასწრაფო სამედიცინო მომსახურების მიწოდება.
ქვეპროგრამის ფარგლებში გათვალისწინებულია ქ. ბათუმში, ტბელ აბუსერიძის ქ. N2-ში მდებარე არსებული შენობის დემონტაჟი და სასწრაფო დახმარების შენობის მშენებლობა.</t>
  </si>
  <si>
    <t>გაუმჯობესებულია მოქალაქეებისათვის დროული, მაღალკვალიფიციური სასწრაფო სამედიცინო მომსახურების მიწოდება.</t>
  </si>
  <si>
    <t>ახალი სასწრაფო სამედიცინო დახმარების დაწესებულება</t>
  </si>
  <si>
    <t>_</t>
  </si>
  <si>
    <t>არშემდგარი ელექტრონული ტენდერი, კონტრაქტორის მიერ ნაკისრი ვალდებულების შეუსრულებლობა</t>
  </si>
  <si>
    <t>ერთეული</t>
  </si>
  <si>
    <t>1 500 კვ.მ. მთლიანი შენობა +ტერიტორია</t>
  </si>
  <si>
    <t>ქ. ბათუმში, ტბელ აბუსერიძის ქ. N2-ში მდებარე არსებული შენობის დემონტაჟი და სასწრაფო დახმარების შენობის მშენებლობა</t>
  </si>
  <si>
    <t>06 01 10</t>
  </si>
  <si>
    <t>ქ. ბათუმის სასწრაფო სამედიცინო დახმარების მომსახურების განვითარება</t>
  </si>
  <si>
    <t>06 01 05</t>
  </si>
  <si>
    <t>18 წლამდე ასაკის ჰომოცისტეინურიით, ცელიაკიით, გალაქტოზემიით და მუკოვისციდოზით დაავადებულ პირთა მატერიალური დახმარება</t>
  </si>
  <si>
    <t>90010 გაკვეთილი</t>
  </si>
  <si>
    <t>ბავშვთა ჯანმრთელობის ხელშეწყობა ქვეყნის მთავარ პრიორიტეტს წარმოადგენს. ამ კუთხით მნიშვნელოვანია დაავადებათა ადრეულ ასაკში აღმოჩენა (სქრინინგი  განსაკუთრებით გენეტიკური და თანდაყოლილი პათოლოგიების შემთხვევაში), ადრეული ინტერვენციის მომსახურების მიწოდების გზით შეზღუდული შესაძლებლობის, განვითარების დარღვევის ან ასეთი რისკის მქონე ბავშვების გამოვლენა, პროგრამაში ჩართვა და სარეაბილიტაციო მომსახურების მიწოდება, ბავშვების განვითარების სტიმულირება.
აქედან გამომდინარე შემუშავებული იქნა ახალშობილთა და ბავშვთა განვითარების შეფერხების პრევენცია და რეაბილიტაციის ქვეპროგრამა. ქვეპროგრამის ფარგლებში გათვალისწინებულია: ქ. ბათუმში დაბადებულ ახალშობილებს ჩაუტარდებათ სმენის მეორადი სქრინგული გამოკვლევა; ქ. ბათუმში რეგისტრირებულ 7 წლამდე ასაკის განვითარების შეფერხების მქონე ბავშვებისათვის რეაბილიტაცია მულტიდისციპლინარული გუნდის ერთი ან საჭიროების შემთხვევაში რამდენიმე  სპეციალისტის (ადრეული განვითარების სპეციალისტი, ფსიქოლოგი, ოკუპაციური თერაპევტი, ლოგოპედი, სპეციალური პედაგოგი და სხვა) მიერ,; ქ. ბათუმში რეგისტრირებული 2-დან 10 წლამდე ასაკის სმენის დარღვევის მქონე ბავშვთა რეაბილიტაციის ფარგლებში ქ. ბათუმში რეგისტრირებული სმენის დარღვევების მქონე 2-დან 10 წლამდე ასაკის ბავშვებს ჩაუტარდებათ ფსიქოლოგის და ლოგოპედის მომსახურეობა. აუტისტური სპექტრის დარღვევის მქონე  2-დან 18  წლის  ასაკის ჩათვლით  პირებს გამოყენებითი ქცევითი ანალიზის თერაპია, საჭიროებისამებრ მეტყველების თერაპია, ოკუპაციური თერაპია და სხვა. საშუალოდ  20 გაკვეთილი თვის განმავლობაში. ქ. ბათუმში რეგისტრირებულ ერთ წლამდე ასაკის  ბავშვებს ჩაუტარდებათ მენჯ-ბარძაყის  სახსრის დისპლაზიისა და ამოვარდნილობის ამბულატორიული მკურნალობის კურსი (15 სამკურნალო მასაჟი, 15 ფიზიოპროცედურა, კალციუმის შემცველი მედიკამენტები).</t>
  </si>
  <si>
    <t>ახალშობილებში ჩატარებულია აუდიოლოგიური სქრინინგი. განხორცილებულია შესაბამისი ასაკის განვითარების შეფერხების და სმენის დარღვევების მქონე ბავშვთა რეაბილიტაცია. ორთოპედიული პათოლოგიის მქონე 1 წლამდე ასაკის ბავშვებში ჩატარებულია ამბულატორიული მკურნალობის ერთი კურსი.</t>
  </si>
  <si>
    <t>ქვეპროგრამა ითვალისწინებს ფინანსურ ხელშეწყობას თირკმლის პათოლოგიის მქონე შ.შ. მ პირებზე, რომლებიც არიან ჰემოდიალიზის ცენტრის პაციენტები და ესაჭიროებათ მინიმუმ 12 პროცედურა თვის განმავლობაში შესაბამისი ტრანსპორტირებით და ასევე, შეზღუდული შესაძლებლობის მქონე ლეიკემიით დაავადებულ ბავშვებზე, რომლებსაც ყოველთვიურად ესაჭიროებათ მედიკამენტების შეძენა და სხვადასხვა დიაგნოსტიკური კვლევების ჩატარება ქ. თბილისში. ქვეპროგრამის ფარგლებში, ქ. ბათუმში რეგისტრირებულ ჰემოდიალიზის ცენტრის პაციენტებს გაეწევათ ყოველთვიური სუბსიდირება 80 ლარის ოდენობით, ხოლო ლეიკემიით დაავადებულ პირებს (18 წლის ჩათვლით) გაეწევათ დახმარება 200 ლარის ოდენობით.</t>
  </si>
  <si>
    <t>საქართველოს მოსახლეობისათვის სამედიცინო დახმარება ძირითადად უზრუნველყოფილია სახელმწიფო ბიუჯეტიდან დაფინანსებული მთელი რიგი სამედიცინო პროგრამებით. მიუხედავად ამისა, მოსახლეობის ნაწილს, მცირე შემოსავლების გამო, არ აქვს საშუალება დაფაროს იმ სამედიცინო მომსახურეობის ხარჯები, რომლებიც სრულად არ იფარება სხვადასხვა სამედიცინო პროგრამებით. აქედან გამომდინარე, ქ. ბათუმის მერიამ შეიმუშავა თანადაფინანსების ქვეპროგრამა სოციალურად დაუცველი და სხვა სოციალური კატეგორიის მოსახლეობისათვის, რომლებიც უსახსრობის გამო ვერ ახერხებენ მკურნალობის ჩატარებას. ასევე ინდივიდუალური დახმარების ღონისძიებები ( 500 ლარამდე ) მაღალტექნოლოგიური დიაგნოსტიკური კვლევებისათვის და  გეგმიური გულის ან/და კორონარული არტერიების ანგიოგრაფიის დაფინანსება იმ ბენეფიციარებისათვის ( # 36 დადგენილება) (ქალები 60 წლამდე, მამაკაცები 65 წლამდე ), რომელთა დარიცხული თვიური ხელფასი ნაკლებია 1000 ლარზე/ არასტაბილური შემოსავლის მქონე) ,   არ ფინანსდებიან   საყოველთაო ჯანმრთელობის დაცვის სახელმწიფო პროგრამითა და  აჭარის ჯანმრთელობის დაცვის სახელმწიფო პროგრამებით. მათ შესაბამისი დიაგნოსტიკური კვლევის საშუალო ფასიდან დაუფინანსდებათ 50 პროცენტი. 
ღვიძლის ტრანსპლანტაცია და ძვლის ტვინის გადანერგვა მიეკუთვნება ისეთ ძვირადღირებულ ოპერაციათა რიცხვს, რომელიც პაციენტებისათვის გადაუდებელ აუცილებლობას წარმოადგენს და მათთვის სასიცოცხლოდ აუცილებელია. ასეთი პირების დახმარების მიზნით, ქ. ბათუმის მუნიციპალიტეტმა შეიმუშავა ქ. ბათუმში რეგისტრირებულ ღვიძლის ტრანსპლანტაციის და ძვლის ტვინის გადანერგვის საჭიროების მქონე პირთა დახმარების ღონისძიება.</t>
  </si>
  <si>
    <r>
      <t xml:space="preserve">ქვეპროგრამით ისარგებლებენ: 2023 წლის პირველ იანვრამდე რეგისტრირებული პირები, გარდა პირველი, მეორე და მეხუთე ღონისძიებისა (ისინი რეგისტრირებული შეიძლება იყვნენ 2022 წლის თებერვალ-დეკემბერში). 
</t>
    </r>
    <r>
      <rPr>
        <b/>
        <sz val="9"/>
        <rFont val="Sylfaen"/>
        <family val="1"/>
      </rPr>
      <t>„ქ. ბათუმში რეგისტრირებული 2-დან 10 წლამდე ასაკის სმენის დარღვევის მქონე ბავშვთა რეაბილიტაცია"</t>
    </r>
    <r>
      <rPr>
        <sz val="9"/>
        <rFont val="Sylfaen"/>
        <family val="1"/>
      </rPr>
      <t xml:space="preserve"> ღონისძიებით მომსახურება გაეწევა ქ. ბათუმში 2-10 წლამდე ასაკის, ქ. ბათუმში 2023 წლის 1 იანვრის მდგომარეობით რეგისტირებულ ბავშვებს; 
 </t>
    </r>
    <r>
      <rPr>
        <b/>
        <sz val="9"/>
        <rFont val="Sylfaen"/>
        <family val="1"/>
      </rPr>
      <t>„ქ.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t>
    </r>
    <r>
      <rPr>
        <sz val="9"/>
        <rFont val="Sylfaen"/>
        <family val="1"/>
      </rPr>
      <t xml:space="preserve"> ღონისძიებით მომსახურება გაეწევა ქ. ბათუმში 7 წლამდე ასაკის ქ. ბათუმში 2023 წლის 1 იანვრის მდგომარეობით რეგისტირებულ ბავშვებს შემდეგი პათოლოგიით: დაუნის სინდრომი, ცერებრალური დამბლა, აუტიზმი და სხვა. მომსახურეობა გაეწევათ იმ ბავშვებს, რომლებიც ვერ სარგებლობენ საქართველოს ჯანდაცვის სამინისტროს ბავშვთა ადრეული განვითარების ქვეპროგრამით. ყოველთვიურად, სპეციალისტთა გუნდის ერთი ან რამდენიმე პროფესიონალის (ადრეული განვითარების სპეციალისტი,ფსიქოლოგი, ოკუპაციური თერაპევტი, ლოგოპედი, სპეციალური პედაგოგი და სხვა) მიერ მომსახურების გაწევა, რომლის მიზანია ბავშვის განვითარების სფეროების (ფიზიკური, კოგნიტური, სოციალური, ემოციური, კომუნიკაცია, ადაპტური ქცევა) სტიმულირება, მშობელთა ცნობიერების და ინფორმირებულობის გაზრდა, მხარდაჭერა, ბავშვის განვითარების პროცესში ჩართვა/განათლება. საჭირო პროფესიონალების ჩართულობა და ჯერადობა განისაზღვრება შეფასებიდან გამომდინარე და ასახულია ბავშვისა და ოჯახის ინდივიდუალურ გეგმაში. 5 წლის შესრულების თვის ჩათვლით მომსახურებაში ჩართული ყველა ბენეფიციარისთვის, დაფინანსებული მომსახურების (ვიზიტის) მაქსიმალური რაოდენობა თვეში შეადგენს 8-ს. 5-დან 7 წლის შესრულების თვის ჩათვლით ბენეფიციარებისთვის მომსახურებაში ჩართვიდან (დაწყებიდან) ერთი წლის (თორმეტი თვის) განმავლობაში, დაფინანსებული მომსახურების (ვიზიტის) მაქსიმალური რაოდენობა თვეში შეადგენს ასევე 8-ს, მომსახურებაში ჩართვიდან (დაწყებიდან) მეორე წლის (შემდეგი თორმეტი თვის) განმავლობაში – 6-ს. ამასთან, ამ ქვეპუნქტით გათვალისწინებული პირობები ვრცელდება ამ პროგრამის ამოქმედებამდე, მ.შ. წინა წლებში მომსახურებაში ჩართულ ბენეფიციარებზეც; R62.0 (განვითარების ეტაპების დაყოვნება) დიაგნოზის შემთხვევაში სრულად დაფინანსდებიან: 1. შშმ სტატუსი მქონე ბავშვები; 2. რეინტეგრაციის შემწეობის მიმღები ოჯახების ბავშვები; 3. მინდობით აღზრდაში ან სააღმზრდელო დაწესებულებაში მყოფი ბავშვები, თუკი ამ დაწესებულების მიერ არ ხდება ამ პროგრამით გათვალისწინებული მომსახურების მიწოდება; 4. მარტოხელა მშობლის სტატუსის მქონე პირის შვილები; 5. ომისა და სამხედრო ძალების ვეტერანთა შვილები; 6. შშმ სტატუსის მქონე პირის შვილები; 7. ბავშვები, რომელთა ოჯახები დარეგისტრირებულნი არიან სოციალურად დაუცველი ოჯახების ერთიან მონაცემთა ბაზაში 0-დან 200 000-ის ჩათვლით სარეიტინგო ქულით; 8. თუ ოჯახში ერთზე მეტ ბავშვს ესაჭიროება დახმარება, ქვეპროგრამის ფარგლებში; 9. მრავალშვილიანი ოჯახის ბავშვები (ოთხი და/ან მეტი არასრულწლოვანი ბავშვი), ხოლო სხვა კატეგორიის ბენეფიციარები ისარგებლებენ 50 პროცენტიანი თანაგახდის სერვისით.</t>
    </r>
  </si>
  <si>
    <r>
      <rPr>
        <b/>
        <sz val="9"/>
        <rFont val="Sylfaen"/>
        <family val="1"/>
      </rPr>
      <t>„აუტიზმის სპექტრის დარღვევის მქონე ბავშვთა რეაბილიტაცია"</t>
    </r>
    <r>
      <rPr>
        <sz val="9"/>
        <rFont val="Sylfaen"/>
        <family val="1"/>
      </rPr>
      <t xml:space="preserve"> ღონისძიების მოსარგებლეები არიან დაავადებათა საერთაშორისო კლასიფიკატორის (ICD-10) განვითარების ზოგადი აშლილობების (F84.0-F84.9) ჯგუფის დიაგნოზის მქონე 2-დან 18 წლის ასაკის ჩათვლით საქართველოს მოქალაქეები, რომლებიც 2023 წლის 1 იანვრის მდგომარეობით რეგისტრირებული არიან ქ. ბათუმში. . 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და აუტიზმის სპექტრის დარღვევის მქონე ბავშვთა რეაბილიტაცია დაფინანსდება ვაუჩერული პრინციპით. ვაუჩერის გაცემის-გამოყენების წესი განისაზღვრება ქ. ბათუმის მერის ბრძანებით.</t>
    </r>
  </si>
  <si>
    <t>შ.შ.მ. სტატუსის ბავშვთა და ვეტერანთა საკურორტო სამკურნალო-რეაბილიტაცია</t>
  </si>
  <si>
    <t>კომისიაზე შეიცვალა</t>
  </si>
  <si>
    <t>ანგიოგრაფიის დაფინანსება</t>
  </si>
  <si>
    <t>მესამე   ღონისძიების ფარგლებში დახმარება  გაეწევათ ქ. ბათუმში 2023  წლის 1 იანვრამდე რეგისტრირებულ  საქართველოს მოქალაქეებს (ქალებს 60 წლამდე, მამაკაცებს 65 წლამდე) , რომელთა თვიური დარიცხული ხელფასი ნაკლებია საშუალო ხელფასზე (1000 ლარი თვეში /არასტაბილური შემოსავლის მქონე)/ თვითდასაქმებული)   კლინიკის შიდა  ტარიფის (საშუალოდ 935 ლარი)  50%-ით.მესამე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კლინიკიდან საყოველთაოში ჩართულობისა და მომსახურების პაკეტის მითითებით.;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</si>
  <si>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ქრონიკული დაავადების მქონე პაციენტებისათვის სასიცოცხლო აუცილებლობას წარმოადგენს მედიკამენტების მიღება, რაც დიდ ხარჯებთან არის დაკავშირებული და რისი შეძენაც მოწყვლადი კატეგორიის მქონე მოსახლეობას არ შეუძლია. ამ მიზნით შემუშავებული იქნა ქრონიკული დაავადების მქონე პაციენტთა მედიკამენტებით უზრუნველყოფის სახელმწიფო პროგრამა, თუმცა ზოგიერთი ქრონიკული დაავადების (შაქრიანი დიაბეტი ტიპი 2, ეპილეფსია, ბრონქული ასთმა ,ქოდი, პარკინსონი) შემთხვევაში მოქალაქეები დამატებით ითხოვენ მედიკამენტების დამატებას. აქედან გამომდინარე, მათი დახმარების მიზნით, ქ. ბათუმის მერიამ შეიმუშავა ზემოაღნიშნული ქვეპროგრამა. ქვეპროგრამის ფარგლებში მედიკამენტები მიეწოდება: 
1) ბრონქული ასთმით და ქოდის მქონე 19 წლამდე ასაკის პირებს; 100 000-მდე სარეიტინგო ქულის მქონე პირებს, შშმ პირებსა და ასაკით პენსიონერებს; 
2) ეპილეფსიით დაავადებულ 18 წლის ჩათვლით ასაკის პირებს; 100 000-მდე სარეიტინგო ქულის მქონე პირს; შშმ პირებსა და ასაკით პენსიონერებს 9 თვის განმავლობაში აპრილი - დეკემბერი ( 300 ლარით ფინანსდება სახელმწიფო პროგრამით).
3) პარკინსონით დაავადებულ 0-დან 100 000 ქულის მქონე პირებს, შ.შ.მ. პირებსა და ასაკით პენსიონერებს. 
4) ფენილკეტონურიით დაავადებულ პირებს საკვები დანამატების შეძენის მიზნით გაეწევათ მატერიალური დახმარება. 
5) სოციალურად დაუცველი და სხვა სოციალური კატეგორიის მოსახლეობის მედიკამენტებით უზრუნველყოფა.
6) 18 წლამდე ასაკის ჰომოცისტეინურიით, ცელიაკიით, გალაქტოზემიით და მუკოვისციდოზით დაავადებულ პირებს საკვები დანამატების შეძენის მიზნით გაეწევათ მატერიალური დახმარება.
7) შაქრიანი დიაბეტის მეორე ტიპით დაავადებულ 0-დან 100 000-მდე სარეიტინგო ქულის მქონე პირებს, შშმ პირებსა და ასაკით პენსიონერებს; 9 თვის განმავლობაში აპრილი -დეკემბერი; შშმ პირებსა და ასაკით პენსიონერებს (40 ლარით ფინანსდება სახელმწიფო პროგრამით).</t>
  </si>
  <si>
    <t>ქ. ბათუმში, ტბელ აბუსერიძის ქ. N2-ში მდებარე არსებული შენობის დემონტაჟი და სასწრაფო დახმარების შენობის მშენებლობა მრავალწლიანი პროექტია, სამუშაოების საერთო ბიუჯეტი (2023-2024.წ.) შეადგენს 6 676 011,36 ლარს.</t>
  </si>
  <si>
    <t>მეოთხე ღონისძიების ფარგლებში დახმარება გაეწევათ ქ. ბათუმში 2023 წლის 1 იანვრამდე რეგისტრირებულ საქართველოს მოქალაქეებს (ქალებს 60 წლამდე, მამაკაცებს 65 წლამდე), რომელთა თვიური დარიცხული ხელფასი ნაკლებია საშუალო ხელფასზე (1000 ლარი თვეში /არასტაბილური შემოსავლის მქონე)/ თვითდასაქმებული) შემდეგი საშუალო თანხებიდან: თავის ტვინის ანგიოგრაფია კონტრასტით 350 ლარი, კისრის სისხლძარღვების ანგიოგრაფია 350 ლარი, გულმკერდის ანგიოგრაფია 350 ლარი, მუცლის ღრუს ანგიოგრაფია 400 ლარი, ქვემო კიდურების ანგიოგრაფია 400 ლარი, ღვიძლის ანგიოგრაფია 350 ლარი, სხვა სისხლძარღვების ანგიოგრაფია 350 ლარი.
მესამე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კლინიკიდან საყოველთაოში ჩართულობისა და მომსახურების პაკეტის მითითებით.;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</si>
</sst>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a_r_i_-;\-* #,##0.00\ _L_a_r_i_-;_-* &quot;-&quot;??\ _L_a_r_i_-;_-@_-"/>
    <numFmt numFmtId="165" formatCode="_-* #,##0\ _L_a_r_i_-;\-* #,##0\ _L_a_r_i_-;_-* &quot;-&quot;??\ _L_a_r_i_-;_-@_-"/>
    <numFmt numFmtId="166" formatCode="0.000"/>
  </numFmts>
  <fonts count="15"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10"/>
      <color rgb="FF000099"/>
      <name val="Sylfaen"/>
      <family val="1"/>
    </font>
    <font>
      <sz val="10"/>
      <color rgb="FF000099"/>
      <name val="Sylfaen"/>
      <family val="1"/>
    </font>
    <font>
      <sz val="11"/>
      <color rgb="FFFF0000"/>
      <name val="Sylfaen"/>
      <family val="1"/>
    </font>
    <font>
      <b/>
      <sz val="9"/>
      <name val="Sylfaen"/>
      <family val="1"/>
    </font>
    <font>
      <sz val="8"/>
      <name val="Sylfae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top/>
      <bottom/>
      <diagonal/>
    </border>
    <border>
      <left style="thin">
        <color theme="0" tint="-0.34998626667073579"/>
      </left>
      <right style="thin">
        <color theme="0" tint="-0.34998626667073579"/>
      </right>
      <top style="thin">
        <color theme="0" tint="-0.14996795556505021"/>
      </top>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1">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131">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9" fontId="3" fillId="0" borderId="5" xfId="9"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12" fillId="2" borderId="27" xfId="0" applyFont="1" applyFill="1" applyBorder="1" applyAlignment="1">
      <alignment vertical="center" wrapText="1"/>
    </xf>
    <xf numFmtId="3" fontId="3" fillId="2" borderId="5" xfId="0" applyNumberFormat="1" applyFont="1" applyFill="1" applyBorder="1" applyAlignment="1">
      <alignment horizontal="center" vertical="center" wrapText="1"/>
    </xf>
    <xf numFmtId="0" fontId="3" fillId="2" borderId="0" xfId="3" applyFont="1" applyFill="1" applyAlignment="1">
      <alignment horizontal="center" vertical="center" wrapText="1"/>
    </xf>
    <xf numFmtId="0" fontId="13" fillId="2" borderId="24" xfId="0"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2" borderId="5" xfId="0" applyNumberFormat="1" applyFont="1" applyFill="1" applyBorder="1" applyAlignment="1">
      <alignment horizontal="center" vertical="center" wrapText="1"/>
    </xf>
    <xf numFmtId="165" fontId="5" fillId="2" borderId="0" xfId="1" applyNumberFormat="1" applyFont="1" applyFill="1" applyAlignment="1">
      <alignment horizontal="center" vertical="center" wrapText="1"/>
    </xf>
    <xf numFmtId="166" fontId="5" fillId="2" borderId="0" xfId="0" applyNumberFormat="1" applyFont="1" applyFill="1" applyAlignment="1">
      <alignment horizontal="center" vertical="center" wrapText="1"/>
    </xf>
    <xf numFmtId="0" fontId="6" fillId="0" borderId="5" xfId="0" applyFont="1" applyBorder="1" applyAlignment="1">
      <alignment horizontal="center" vertical="center" wrapText="1"/>
    </xf>
    <xf numFmtId="3" fontId="3" fillId="0" borderId="5" xfId="0" quotePrefix="1" applyNumberFormat="1" applyFont="1" applyBorder="1" applyAlignment="1">
      <alignment horizontal="center" vertical="center" wrapText="1"/>
    </xf>
    <xf numFmtId="0" fontId="4" fillId="2" borderId="0" xfId="0" applyFont="1" applyFill="1" applyAlignment="1">
      <alignment horizontal="left" vertical="center" wrapText="1"/>
    </xf>
    <xf numFmtId="0" fontId="3" fillId="2" borderId="5" xfId="3" applyFont="1" applyFill="1" applyBorder="1" applyAlignment="1">
      <alignment horizontal="center" vertical="center" wrapText="1"/>
    </xf>
    <xf numFmtId="3" fontId="6" fillId="0" borderId="5" xfId="3" applyNumberFormat="1" applyFont="1" applyBorder="1" applyAlignment="1">
      <alignment horizontal="center" vertical="center" wrapText="1"/>
    </xf>
    <xf numFmtId="0" fontId="3" fillId="2" borderId="0" xfId="0" applyFont="1" applyFill="1" applyAlignment="1">
      <alignment vertical="center" wrapText="1"/>
    </xf>
    <xf numFmtId="0" fontId="9" fillId="2" borderId="0" xfId="0" applyFont="1" applyFill="1" applyAlignment="1">
      <alignment horizontal="left" vertical="center" wrapText="1"/>
    </xf>
    <xf numFmtId="3" fontId="5" fillId="0" borderId="4" xfId="0" quotePrefix="1" applyNumberFormat="1" applyFont="1" applyBorder="1" applyAlignment="1">
      <alignment horizontal="center" vertical="center" wrapText="1"/>
    </xf>
    <xf numFmtId="0" fontId="7" fillId="0" borderId="3" xfId="0" applyFont="1" applyBorder="1" applyAlignment="1">
      <alignment horizontal="center" vertical="center" wrapText="1"/>
    </xf>
    <xf numFmtId="0" fontId="6" fillId="2" borderId="24" xfId="3" applyFont="1" applyFill="1" applyBorder="1" applyAlignment="1">
      <alignment horizontal="center" vertical="center" wrapText="1"/>
    </xf>
    <xf numFmtId="3" fontId="5"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9" fontId="14" fillId="2" borderId="11" xfId="0" applyNumberFormat="1" applyFont="1" applyFill="1" applyBorder="1" applyAlignment="1">
      <alignment horizontal="left" vertical="center" wrapText="1"/>
    </xf>
    <xf numFmtId="9" fontId="4" fillId="2" borderId="12" xfId="0" applyNumberFormat="1" applyFont="1" applyFill="1" applyBorder="1" applyAlignment="1">
      <alignment horizontal="left" vertical="center" wrapText="1"/>
    </xf>
    <xf numFmtId="0" fontId="6" fillId="2" borderId="5"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0" fontId="6" fillId="2" borderId="5" xfId="0" quotePrefix="1"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2" borderId="5" xfId="0" applyFont="1" applyFill="1" applyBorder="1" applyAlignment="1">
      <alignment horizontal="left" vertical="center" wrapText="1"/>
    </xf>
    <xf numFmtId="9" fontId="3" fillId="2" borderId="11" xfId="0" applyNumberFormat="1" applyFont="1" applyFill="1" applyBorder="1" applyAlignment="1">
      <alignment horizontal="left" vertical="center" wrapText="1"/>
    </xf>
    <xf numFmtId="9" fontId="3" fillId="2" borderId="17"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4" xfId="0" applyFont="1" applyFill="1" applyBorder="1" applyAlignment="1">
      <alignment horizontal="left" vertical="center" wrapText="1" indent="1"/>
    </xf>
    <xf numFmtId="0" fontId="7"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164" fontId="6" fillId="2" borderId="11" xfId="1" applyFont="1" applyFill="1" applyBorder="1" applyAlignment="1">
      <alignment horizontal="left" vertical="center" wrapText="1"/>
    </xf>
    <xf numFmtId="164" fontId="6" fillId="2" borderId="17" xfId="1" applyFont="1" applyFill="1" applyBorder="1" applyAlignment="1">
      <alignment horizontal="left" vertical="center" wrapText="1"/>
    </xf>
    <xf numFmtId="164" fontId="6" fillId="2" borderId="12" xfId="1" applyFont="1" applyFill="1" applyBorder="1" applyAlignment="1">
      <alignment horizontal="left" vertical="center" wrapText="1"/>
    </xf>
    <xf numFmtId="0" fontId="6" fillId="2" borderId="2" xfId="0" applyFont="1" applyFill="1" applyBorder="1" applyAlignment="1">
      <alignment horizontal="left" indent="1"/>
    </xf>
    <xf numFmtId="0" fontId="9" fillId="2" borderId="13"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0" fontId="7" fillId="2" borderId="29" xfId="0" applyFont="1" applyFill="1" applyBorder="1" applyAlignment="1">
      <alignment horizontal="left" vertical="center" wrapText="1" indent="1"/>
    </xf>
    <xf numFmtId="0" fontId="7" fillId="2" borderId="30"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6" fillId="2" borderId="11" xfId="0" quotePrefix="1" applyFont="1" applyFill="1" applyBorder="1" applyAlignment="1">
      <alignment horizontal="left" vertical="center" wrapText="1" indent="1"/>
    </xf>
    <xf numFmtId="0" fontId="6" fillId="2" borderId="17" xfId="0" quotePrefix="1" applyFont="1" applyFill="1" applyBorder="1" applyAlignment="1">
      <alignment horizontal="left" vertical="center" wrapText="1" indent="1"/>
    </xf>
    <xf numFmtId="0" fontId="6" fillId="2" borderId="12" xfId="0" quotePrefix="1" applyFont="1" applyFill="1" applyBorder="1" applyAlignment="1">
      <alignment horizontal="left" vertical="center" wrapText="1" indent="1"/>
    </xf>
    <xf numFmtId="1" fontId="6" fillId="2" borderId="28"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3" fontId="6" fillId="2" borderId="28" xfId="0" applyNumberFormat="1" applyFont="1" applyFill="1" applyBorder="1" applyAlignment="1">
      <alignment horizontal="center" vertical="center" wrapText="1"/>
    </xf>
    <xf numFmtId="3" fontId="6" fillId="2" borderId="24" xfId="0" applyNumberFormat="1" applyFont="1" applyFill="1" applyBorder="1" applyAlignment="1">
      <alignment horizontal="center" vertical="center" wrapText="1"/>
    </xf>
    <xf numFmtId="0" fontId="6" fillId="2" borderId="11" xfId="0" quotePrefix="1" applyFont="1" applyFill="1" applyBorder="1" applyAlignment="1">
      <alignment horizontal="left" vertical="center" wrapText="1"/>
    </xf>
    <xf numFmtId="0" fontId="6" fillId="0" borderId="33" xfId="3" quotePrefix="1" applyFont="1" applyBorder="1" applyAlignment="1">
      <alignment horizontal="left" vertical="center" wrapText="1" indent="1"/>
    </xf>
    <xf numFmtId="0" fontId="6" fillId="0" borderId="34" xfId="3" quotePrefix="1" applyFont="1" applyBorder="1" applyAlignment="1">
      <alignment horizontal="left" vertical="center" wrapText="1" indent="1"/>
    </xf>
    <xf numFmtId="0" fontId="6" fillId="0" borderId="35" xfId="3" quotePrefix="1" applyFont="1" applyBorder="1" applyAlignment="1">
      <alignment horizontal="left" vertical="center" wrapText="1" indent="1"/>
    </xf>
    <xf numFmtId="0" fontId="6" fillId="2" borderId="5" xfId="3" applyFont="1" applyFill="1" applyBorder="1" applyAlignment="1">
      <alignment horizontal="left" vertical="center" wrapText="1"/>
    </xf>
    <xf numFmtId="9" fontId="6" fillId="2" borderId="11" xfId="3" quotePrefix="1" applyNumberFormat="1" applyFont="1" applyFill="1" applyBorder="1" applyAlignment="1">
      <alignment horizontal="left" vertical="center" wrapText="1" indent="1"/>
    </xf>
    <xf numFmtId="9" fontId="6" fillId="2" borderId="17" xfId="3" quotePrefix="1" applyNumberFormat="1" applyFont="1" applyFill="1" applyBorder="1" applyAlignment="1">
      <alignment horizontal="left" vertical="center" wrapText="1" indent="1"/>
    </xf>
    <xf numFmtId="9" fontId="6" fillId="2" borderId="12" xfId="3" quotePrefix="1" applyNumberFormat="1" applyFont="1" applyFill="1" applyBorder="1" applyAlignment="1">
      <alignment horizontal="left" vertical="center" wrapText="1" inden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3" fillId="0" borderId="0" xfId="0" applyFont="1" applyAlignment="1">
      <alignment horizontal="center" vertical="center" wrapText="1"/>
    </xf>
    <xf numFmtId="0" fontId="7" fillId="0" borderId="3" xfId="0" applyFont="1" applyBorder="1" applyAlignment="1">
      <alignment horizontal="left" vertical="center" wrapText="1" indent="1"/>
    </xf>
    <xf numFmtId="0" fontId="6" fillId="2" borderId="21" xfId="3" applyFont="1" applyFill="1" applyBorder="1" applyAlignment="1">
      <alignment horizontal="left" vertical="center" wrapText="1" indent="1"/>
    </xf>
    <xf numFmtId="0" fontId="6" fillId="2" borderId="22" xfId="3" applyFont="1" applyFill="1" applyBorder="1" applyAlignment="1">
      <alignment horizontal="left" vertical="center" wrapText="1" indent="1"/>
    </xf>
    <xf numFmtId="0" fontId="6" fillId="2" borderId="23" xfId="3" applyFont="1" applyFill="1" applyBorder="1" applyAlignment="1">
      <alignment horizontal="left" vertical="center" wrapText="1" indent="1"/>
    </xf>
    <xf numFmtId="0" fontId="6" fillId="2" borderId="4" xfId="0" quotePrefix="1" applyFont="1" applyFill="1" applyBorder="1" applyAlignment="1">
      <alignment horizontal="center" vertical="center" wrapText="1"/>
    </xf>
    <xf numFmtId="0" fontId="6" fillId="2" borderId="1" xfId="0" applyFont="1" applyFill="1" applyBorder="1" applyAlignment="1">
      <alignment horizontal="left" vertical="center" wrapText="1"/>
    </xf>
  </cellXfs>
  <cellStyles count="11">
    <cellStyle name="Comma" xfId="1" builtinId="3"/>
    <cellStyle name="Comma 2" xfId="10"/>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52;&#1086;&#1080;%20&#1044;&#1086;&#1082;&#1091;&#1084;&#1077;&#1085;&#1090;&#1099;\&#1044;&#1086;&#1093;&#1086;&#1076;&#1099;2000\&#1064;&#1077;&#1089;&#1088;&#1091;&#1083;&#1077;&#1073;&#1072;\&#1044;&#1054;&#1061;&#1054;&#1044;&#1067;%2004-1999%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2%20&#1041;&#1048;&#1059;&#1044;&#1046;&#1045;&#1058;&#1048;\&#1064;&#1077;&#1089;&#1088;&#1091;&#1083;&#1077;&#1073;&#1072;\12\1999%20&#1041;&#1048;&#1059;&#1044;&#1046;&#1045;&#1058;&#1048;\99%20%20&#1084;&#1080;&#1085;%20&#1089;&#1072;&#1073;,%20&#1088;&#1077;&#1079;&#1077;&#1088;&#1074;&#1080;&#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2%20&#1041;&#1048;&#1059;&#1044;&#1046;&#1045;&#1058;&#1048;\&#1064;&#1077;&#1089;&#1088;&#1091;&#1083;&#1077;&#1073;&#1072;\12\2002-12%20&#1090;&#1074;&#1080;&#1089;%20&#1096;&#1077;&#1084;&#1086;&#1089;-&#1093;&#1072;&#1088;&#1076;&#1078;&#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s\my%20doc\Biudjeti%20Gegma\2012%20gegma\Version%202\My%20Documents\Biudjeti%20Gegma\Normatiuli%20Aqti\Adjara%202005\cvlileba\roi%20dok\2003%20&#1041;&#1048;&#1059;&#1044;&#1046;&#1045;&#1058;&#1048;\&#1064;&#1077;&#1089;&#1088;&#1091;&#1083;&#1077;&#1073;&#1072;\12\shesruleba2003-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ЗЕМЛЮ"/>
      <sheetName val="ИМУЩЕСТВО"/>
      <sheetName val="НА ПЕРЕДАЧУ ИМУЩЕСТВА"/>
      <sheetName val="ЭКОЛОГИЯ"/>
      <sheetName val="ПРИРОД, РЕСУРСИ"/>
      <sheetName val="МЕСТНЫЕ"/>
      <sheetName val="другие НЕНАЛОГОВЫЕ"/>
      <sheetName val="ПОДОХОДНЫЙ"/>
      <sheetName val="ПРИБЫЛЬ"/>
      <sheetName val="НДС"/>
      <sheetName val="НЕНАЛОГОВЫЕ"/>
      <sheetName val="ПРИВАТИЗАЦИЯ"/>
      <sheetName val="таможенний НДС"/>
      <sheetName val="таможенная пошлина"/>
      <sheetName val="таможенний акциз"/>
      <sheetName val="АКЦИЗ"/>
      <sheetName val="База2"/>
      <sheetName val="71"/>
      <sheetName val="54"/>
      <sheetName val="БАЗА"/>
      <sheetName val="районы"/>
      <sheetName val="АпрельСт"/>
      <sheetName val="АпрельСтБФ"/>
      <sheetName val="I кварталСт"/>
      <sheetName val="4твеСт"/>
      <sheetName val="АпрельДз"/>
      <sheetName val="АпрельДзБФ"/>
      <sheetName val="АпрельДзБФ (-186,5)"/>
      <sheetName val="I кварталДз"/>
      <sheetName val="4твеДз"/>
      <sheetName val="аджария"/>
      <sheetName val="сахееби"/>
      <sheetName val="ганацилеба"/>
      <sheetName val="ганацилеба 4тв"/>
      <sheetName val="Модуль2"/>
      <sheetName val="Модуль3"/>
      <sheetName val="Модуль4"/>
      <sheetName val="Модуль5"/>
      <sheetName val="Модуль7"/>
      <sheetName val="Модуль9"/>
      <sheetName val="Модуль1"/>
      <sheetName val="Модуль6"/>
      <sheetName val="Модуль8"/>
      <sheetName val="Модуль10"/>
      <sheetName val="Модуль11"/>
      <sheetName val="01-04Дз"/>
      <sheetName val="01-04Дз$"/>
      <sheetName val="01-04Дз3%"/>
      <sheetName val="05Дз"/>
      <sheetName val="05Дз$"/>
      <sheetName val="05Дз3%"/>
      <sheetName val="01,11"/>
      <sheetName val="02,12"/>
      <sheetName val="03,04,13"/>
      <sheetName val="05-09,14"/>
      <sheetName val="15"/>
      <sheetName val="16-22"/>
      <sheetName val="25"/>
      <sheetName val="25 (0)"/>
      <sheetName val="30"/>
      <sheetName val="31"/>
      <sheetName val="32"/>
      <sheetName val="04 (114)"/>
      <sheetName val="33"/>
      <sheetName val="34-35"/>
      <sheetName val="36"/>
      <sheetName val="95"/>
      <sheetName val="ШемСах"/>
      <sheetName val="form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H2">
            <v>209669.90778857144</v>
          </cell>
        </row>
        <row r="3">
          <cell r="D3" t="str">
            <v>rjlb</v>
          </cell>
        </row>
        <row r="4">
          <cell r="X4">
            <v>796554.31285714277</v>
          </cell>
          <cell r="Y4">
            <v>557588.01899999997</v>
          </cell>
          <cell r="Z4">
            <v>209669.90778857144</v>
          </cell>
          <cell r="AA4">
            <v>29296.386068571432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ин резерви 5 тве "/>
      <sheetName val="чарби 5 тве"/>
      <sheetName val="мин резерви 6"/>
      <sheetName val="чарби 6"/>
      <sheetName val="чарби 7"/>
      <sheetName val="мин резерви  7"/>
      <sheetName val="чарби 8"/>
      <sheetName val="мин резерви 8 "/>
      <sheetName val="мосалоднели чарби "/>
      <sheetName val="мин резерви"/>
      <sheetName val="чарби"/>
      <sheetName val="Лист1"/>
      <sheetName val="чамонатвали"/>
      <sheetName val="реестри"/>
      <sheetName val="реестри (2)"/>
      <sheetName val="Г С"/>
      <sheetName val="гардамав"/>
      <sheetName val="Лист3"/>
      <sheetName val="капита "/>
      <sheetName val="Лист2"/>
      <sheetName val="економиа"/>
      <sheetName val="узен  резерв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2">
          <cell r="F62">
            <v>5323866</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
      <sheetName val="гегма"/>
      <sheetName val="ФОРМА"/>
      <sheetName val="N1"/>
      <sheetName val="N1-1"/>
      <sheetName val="N1-2"/>
      <sheetName val="N1-4"/>
      <sheetName val="N1-3"/>
      <sheetName val="N1-5"/>
      <sheetName val="N2"/>
      <sheetName val="N2-1"/>
      <sheetName val="N2-2"/>
      <sheetName val="N2-3"/>
      <sheetName val="N 3"/>
      <sheetName val="N3-1"/>
      <sheetName val="N3-2"/>
      <sheetName val="N3-3"/>
      <sheetName val="N3-5"/>
      <sheetName val="N3-4"/>
      <sheetName val="N3-6"/>
      <sheetName val="N3-7"/>
      <sheetName val="N3-8"/>
      <sheetName val="N3-9"/>
      <sheetName val="дацмух назард"/>
      <sheetName val="дацмух"/>
      <sheetName val="sul"/>
      <sheetName val="2001-200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mber"/>
      <sheetName val="november"/>
      <sheetName val="december"/>
      <sheetName val="total 1"/>
      <sheetName val="ФОРМА"/>
      <sheetName val="ФОРМА (3)"/>
      <sheetName val="ФОРМА (2)"/>
      <sheetName val="ФОРМА (4)"/>
      <sheetName val="гег факти дарг"/>
      <sheetName val="total 1 (2)"/>
      <sheetName val="total 1 (3)"/>
      <sheetName val="total 1 (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16"/>
  <sheetViews>
    <sheetView view="pageBreakPreview"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85546875" style="1" customWidth="1"/>
    <col min="12" max="12" width="10" style="1" bestFit="1" customWidth="1"/>
    <col min="13" max="17" width="18.7109375" style="1" customWidth="1"/>
    <col min="18" max="16384" width="9.140625" style="1"/>
  </cols>
  <sheetData>
    <row r="1" spans="1:12" s="18" customFormat="1" ht="30.75" customHeight="1" x14ac:dyDescent="0.25">
      <c r="A1" s="40" t="s">
        <v>36</v>
      </c>
      <c r="B1" s="40"/>
      <c r="C1" s="40"/>
      <c r="D1" s="40"/>
      <c r="E1" s="40"/>
      <c r="F1" s="40"/>
      <c r="G1" s="40"/>
      <c r="H1" s="40"/>
      <c r="I1" s="40"/>
      <c r="J1" s="40"/>
    </row>
    <row r="2" spans="1:12" ht="33" customHeight="1" x14ac:dyDescent="0.25">
      <c r="A2" s="42" t="s">
        <v>2</v>
      </c>
      <c r="B2" s="42"/>
      <c r="C2" s="42" t="s">
        <v>1</v>
      </c>
      <c r="D2" s="42"/>
      <c r="E2" s="42"/>
      <c r="F2" s="42" t="s">
        <v>3</v>
      </c>
      <c r="G2" s="42"/>
      <c r="H2" s="42"/>
      <c r="I2" s="42"/>
      <c r="J2" s="42"/>
    </row>
    <row r="3" spans="1:12" ht="27" customHeight="1" x14ac:dyDescent="0.25">
      <c r="A3" s="45" t="s">
        <v>99</v>
      </c>
      <c r="B3" s="45"/>
      <c r="C3" s="45" t="s">
        <v>101</v>
      </c>
      <c r="D3" s="45"/>
      <c r="E3" s="45"/>
      <c r="F3" s="45" t="s">
        <v>100</v>
      </c>
      <c r="G3" s="45"/>
      <c r="H3" s="45"/>
      <c r="I3" s="45"/>
      <c r="J3" s="45"/>
    </row>
    <row r="4" spans="1:12" ht="8.1" customHeight="1" x14ac:dyDescent="0.25">
      <c r="A4" s="43"/>
      <c r="B4" s="43"/>
      <c r="C4" s="43"/>
      <c r="D4" s="43"/>
      <c r="E4" s="43"/>
      <c r="F4" s="43"/>
      <c r="G4" s="43"/>
      <c r="H4" s="43"/>
      <c r="I4" s="43"/>
      <c r="J4" s="43"/>
    </row>
    <row r="5" spans="1:12" ht="36" customHeight="1" x14ac:dyDescent="0.25">
      <c r="A5" s="42" t="s">
        <v>4</v>
      </c>
      <c r="B5" s="42"/>
      <c r="C5" s="46" t="s">
        <v>105</v>
      </c>
      <c r="D5" s="46"/>
      <c r="E5" s="46"/>
      <c r="F5" s="42" t="s">
        <v>5</v>
      </c>
      <c r="G5" s="2" t="s">
        <v>34</v>
      </c>
      <c r="H5" s="2" t="s">
        <v>35</v>
      </c>
      <c r="I5" s="2" t="s">
        <v>114</v>
      </c>
      <c r="J5" s="2" t="s">
        <v>126</v>
      </c>
    </row>
    <row r="6" spans="1:12" ht="18" customHeight="1" x14ac:dyDescent="0.25">
      <c r="A6" s="44"/>
      <c r="B6" s="44"/>
      <c r="C6" s="47"/>
      <c r="D6" s="47"/>
      <c r="E6" s="47"/>
      <c r="F6" s="44"/>
      <c r="G6" s="7">
        <f>'06 01 01'!G6+'06 01 02'!G6+'06 01 03'!G6+'06 01 04'!G6+'06 01 05'!G6+'06 01 06'!G6+'06 01 07'!G6+'06 01 08'!G6+'06 01 09'!G6+'06 01 10'!G6</f>
        <v>7992500</v>
      </c>
      <c r="H6" s="7">
        <f>'06 01 01'!H6+'06 01 02'!H6+'06 01 03'!H6+'06 01 04'!H6+'06 01 05'!H6+'06 01 06'!H6+'06 01 07'!H6+'06 01 08'!H6+'06 01 09'!H6+'06 01 10'!H6</f>
        <v>10869400</v>
      </c>
      <c r="I6" s="7">
        <f>'06 01 01'!I6+'06 01 02'!I6+'06 01 03'!I6+'06 01 04'!I6+'06 01 05'!I6+'06 01 06'!I6+'06 01 07'!I6+'06 01 08'!I6+'06 01 09'!I6+'06 01 10'!I6</f>
        <v>7379400</v>
      </c>
      <c r="J6" s="7">
        <f>'06 01 01'!J6+'06 01 02'!J6+'06 01 03'!J6+'06 01 04'!J6+'06 01 05'!J6+'06 01 06'!J6+'06 01 07'!J6+'06 01 08'!J6+'06 01 09'!J6+'06 01 10'!J6</f>
        <v>7379400</v>
      </c>
      <c r="K6" s="1">
        <v>4500000</v>
      </c>
    </row>
    <row r="7" spans="1:12" ht="8.1" customHeight="1" x14ac:dyDescent="0.25">
      <c r="A7" s="43"/>
      <c r="B7" s="43"/>
      <c r="C7" s="43"/>
      <c r="D7" s="43"/>
      <c r="E7" s="43"/>
      <c r="F7" s="43"/>
      <c r="G7" s="43"/>
      <c r="H7" s="43"/>
      <c r="I7" s="43"/>
      <c r="J7" s="43"/>
    </row>
    <row r="8" spans="1:12" ht="33.75" customHeight="1" x14ac:dyDescent="0.25">
      <c r="A8" s="42" t="s">
        <v>6</v>
      </c>
      <c r="B8" s="42"/>
      <c r="C8" s="41" t="s">
        <v>136</v>
      </c>
      <c r="D8" s="41"/>
      <c r="E8" s="41"/>
      <c r="F8" s="41"/>
      <c r="G8" s="41"/>
      <c r="H8" s="41"/>
      <c r="I8" s="41"/>
      <c r="J8" s="41"/>
    </row>
    <row r="9" spans="1:12" ht="133.5" customHeight="1" x14ac:dyDescent="0.25">
      <c r="A9" s="48" t="s">
        <v>7</v>
      </c>
      <c r="B9" s="49"/>
      <c r="C9" s="50" t="s">
        <v>142</v>
      </c>
      <c r="D9" s="50"/>
      <c r="E9" s="50"/>
      <c r="F9" s="50"/>
      <c r="G9" s="50"/>
      <c r="H9" s="50"/>
      <c r="I9" s="50"/>
      <c r="J9" s="50"/>
      <c r="L9" s="1">
        <f>1639500+113600+151200+165000+716800+2636700+201600+1076000+1000000+176300</f>
        <v>7876700</v>
      </c>
    </row>
    <row r="10" spans="1:12" ht="49.5" customHeight="1" x14ac:dyDescent="0.25">
      <c r="A10" s="52" t="s">
        <v>8</v>
      </c>
      <c r="B10" s="52"/>
      <c r="C10" s="53" t="s">
        <v>98</v>
      </c>
      <c r="D10" s="54"/>
      <c r="E10" s="54"/>
      <c r="F10" s="54"/>
      <c r="G10" s="54"/>
      <c r="H10" s="54"/>
      <c r="I10" s="54"/>
      <c r="J10" s="54"/>
    </row>
    <row r="11" spans="1:12" ht="8.1" customHeight="1" x14ac:dyDescent="0.25">
      <c r="A11" s="43"/>
      <c r="B11" s="43"/>
      <c r="C11" s="43"/>
      <c r="D11" s="43"/>
      <c r="E11" s="43"/>
      <c r="F11" s="43"/>
      <c r="G11" s="43"/>
      <c r="H11" s="43"/>
      <c r="I11" s="43"/>
      <c r="J11" s="43"/>
    </row>
    <row r="12" spans="1:12" ht="21" customHeight="1" x14ac:dyDescent="0.25">
      <c r="A12" s="42" t="s">
        <v>9</v>
      </c>
      <c r="B12" s="42" t="s">
        <v>10</v>
      </c>
      <c r="C12" s="42"/>
      <c r="D12" s="42" t="s">
        <v>11</v>
      </c>
      <c r="E12" s="42"/>
      <c r="F12" s="42"/>
      <c r="G12" s="42"/>
      <c r="H12" s="42"/>
      <c r="I12" s="55" t="s">
        <v>37</v>
      </c>
      <c r="J12" s="56"/>
    </row>
    <row r="13" spans="1:12" ht="48" customHeight="1" x14ac:dyDescent="0.25">
      <c r="A13" s="51"/>
      <c r="B13" s="51"/>
      <c r="C13" s="51"/>
      <c r="D13" s="3" t="s">
        <v>127</v>
      </c>
      <c r="E13" s="3" t="s">
        <v>21</v>
      </c>
      <c r="F13" s="3" t="s">
        <v>22</v>
      </c>
      <c r="G13" s="3" t="s">
        <v>115</v>
      </c>
      <c r="H13" s="3" t="s">
        <v>128</v>
      </c>
      <c r="I13" s="57"/>
      <c r="J13" s="58"/>
    </row>
    <row r="14" spans="1:12" s="22" customFormat="1" ht="62.25" customHeight="1" x14ac:dyDescent="0.25">
      <c r="A14" s="8">
        <v>1</v>
      </c>
      <c r="B14" s="61" t="s">
        <v>102</v>
      </c>
      <c r="C14" s="61"/>
      <c r="D14" s="4">
        <v>11924</v>
      </c>
      <c r="E14" s="4">
        <v>14029</v>
      </c>
      <c r="F14" s="4">
        <v>14029</v>
      </c>
      <c r="G14" s="4">
        <v>14029</v>
      </c>
      <c r="H14" s="4">
        <v>14029</v>
      </c>
      <c r="I14" s="59" t="s">
        <v>143</v>
      </c>
      <c r="J14" s="60"/>
    </row>
    <row r="15" spans="1:12" s="22" customFormat="1" ht="96.75" customHeight="1" x14ac:dyDescent="0.25">
      <c r="A15" s="8">
        <v>2</v>
      </c>
      <c r="B15" s="61" t="s">
        <v>103</v>
      </c>
      <c r="C15" s="61"/>
      <c r="D15" s="4">
        <v>2900</v>
      </c>
      <c r="E15" s="4">
        <f>'06 01 02'!G14+'06 01 06'!G15</f>
        <v>2890</v>
      </c>
      <c r="F15" s="4">
        <v>2800</v>
      </c>
      <c r="G15" s="4">
        <v>2800</v>
      </c>
      <c r="H15" s="4">
        <v>2800</v>
      </c>
      <c r="I15" s="62" t="s">
        <v>143</v>
      </c>
      <c r="J15" s="60"/>
    </row>
    <row r="16" spans="1:12" s="22" customFormat="1" ht="72" customHeight="1" x14ac:dyDescent="0.25">
      <c r="A16" s="8">
        <v>3</v>
      </c>
      <c r="B16" s="61" t="s">
        <v>104</v>
      </c>
      <c r="C16" s="61"/>
      <c r="D16" s="16">
        <v>0.85</v>
      </c>
      <c r="E16" s="16">
        <v>0.85</v>
      </c>
      <c r="F16" s="16">
        <v>0.85</v>
      </c>
      <c r="G16" s="16">
        <v>0.85</v>
      </c>
      <c r="H16" s="16">
        <v>0.85</v>
      </c>
      <c r="I16" s="62" t="s">
        <v>143</v>
      </c>
      <c r="J16" s="60"/>
    </row>
  </sheetData>
  <mergeCells count="29">
    <mergeCell ref="I14:J14"/>
    <mergeCell ref="B15:C15"/>
    <mergeCell ref="I15:J15"/>
    <mergeCell ref="B16:C16"/>
    <mergeCell ref="I16:J16"/>
    <mergeCell ref="B14:C14"/>
    <mergeCell ref="A9:B9"/>
    <mergeCell ref="C9:J9"/>
    <mergeCell ref="A11:J11"/>
    <mergeCell ref="A12:A13"/>
    <mergeCell ref="A10:B10"/>
    <mergeCell ref="C10:J10"/>
    <mergeCell ref="D12:H12"/>
    <mergeCell ref="B12:C13"/>
    <mergeCell ref="I12:J13"/>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4"/>
  <sheetViews>
    <sheetView tabSelected="1" view="pageBreakPreview" topLeftCell="A7" zoomScale="110" zoomScaleNormal="110" zoomScaleSheetLayoutView="110" workbookViewId="0">
      <selection activeCell="G13" sqref="G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7.5703125" style="1" customWidth="1"/>
    <col min="12" max="12" width="35.140625" style="1" customWidth="1"/>
    <col min="13" max="13" width="10.28515625" style="1" customWidth="1"/>
    <col min="14" max="15" width="9.140625" style="1"/>
    <col min="16" max="18" width="11.28515625" style="1" customWidth="1"/>
    <col min="19" max="16384" width="9.140625" style="1"/>
  </cols>
  <sheetData>
    <row r="1" spans="1:20" ht="20.25" customHeight="1" x14ac:dyDescent="0.25">
      <c r="A1" s="86" t="s">
        <v>20</v>
      </c>
      <c r="B1" s="86"/>
      <c r="C1" s="86"/>
      <c r="D1" s="86"/>
      <c r="E1" s="86"/>
      <c r="F1" s="86"/>
      <c r="G1" s="86"/>
      <c r="H1" s="86"/>
      <c r="I1" s="86"/>
      <c r="J1" s="86"/>
    </row>
    <row r="2" spans="1:20" ht="37.5" customHeight="1" x14ac:dyDescent="0.25">
      <c r="A2" s="42" t="s">
        <v>12</v>
      </c>
      <c r="B2" s="42"/>
      <c r="C2" s="42" t="s">
        <v>0</v>
      </c>
      <c r="D2" s="42"/>
      <c r="E2" s="42"/>
      <c r="F2" s="42" t="s">
        <v>13</v>
      </c>
      <c r="G2" s="42"/>
      <c r="H2" s="42"/>
      <c r="I2" s="42"/>
      <c r="J2" s="42"/>
    </row>
    <row r="3" spans="1:20" ht="33.75" customHeight="1" x14ac:dyDescent="0.25">
      <c r="A3" s="87" t="s">
        <v>87</v>
      </c>
      <c r="B3" s="87"/>
      <c r="C3" s="50" t="s">
        <v>174</v>
      </c>
      <c r="D3" s="50"/>
      <c r="E3" s="50"/>
      <c r="F3" s="129" t="s">
        <v>39</v>
      </c>
      <c r="G3" s="87"/>
      <c r="H3" s="87"/>
      <c r="I3" s="87"/>
      <c r="J3" s="87"/>
    </row>
    <row r="4" spans="1:20" ht="8.1" customHeight="1" x14ac:dyDescent="0.25">
      <c r="A4" s="43"/>
      <c r="B4" s="43"/>
      <c r="C4" s="43"/>
      <c r="D4" s="43"/>
      <c r="E4" s="43"/>
      <c r="F4" s="43"/>
      <c r="G4" s="43"/>
      <c r="H4" s="43"/>
      <c r="I4" s="43"/>
      <c r="J4" s="43"/>
    </row>
    <row r="5" spans="1:20" ht="45.75" customHeight="1" x14ac:dyDescent="0.25">
      <c r="A5" s="42" t="s">
        <v>15</v>
      </c>
      <c r="B5" s="42"/>
      <c r="C5" s="41" t="s">
        <v>162</v>
      </c>
      <c r="D5" s="41"/>
      <c r="E5" s="41"/>
      <c r="F5" s="42" t="s">
        <v>14</v>
      </c>
      <c r="G5" s="2" t="s">
        <v>163</v>
      </c>
      <c r="H5" s="2" t="s">
        <v>35</v>
      </c>
      <c r="I5" s="2" t="s">
        <v>114</v>
      </c>
      <c r="J5" s="2" t="s">
        <v>126</v>
      </c>
    </row>
    <row r="6" spans="1:20" ht="18" customHeight="1" x14ac:dyDescent="0.25">
      <c r="A6" s="44"/>
      <c r="B6" s="44"/>
      <c r="C6" s="50"/>
      <c r="D6" s="50"/>
      <c r="E6" s="50"/>
      <c r="F6" s="44"/>
      <c r="G6" s="7">
        <f>I19</f>
        <v>1000000</v>
      </c>
      <c r="H6" s="7">
        <v>3500000</v>
      </c>
      <c r="I6" s="7">
        <v>0</v>
      </c>
      <c r="J6" s="7">
        <v>0</v>
      </c>
    </row>
    <row r="7" spans="1:20" ht="8.1" customHeight="1" x14ac:dyDescent="0.25">
      <c r="A7" s="43"/>
      <c r="B7" s="43"/>
      <c r="C7" s="43"/>
      <c r="D7" s="43"/>
      <c r="E7" s="43"/>
      <c r="F7" s="43"/>
      <c r="G7" s="43"/>
      <c r="H7" s="43"/>
      <c r="I7" s="43"/>
      <c r="J7" s="43"/>
    </row>
    <row r="8" spans="1:20" ht="27" customHeight="1" x14ac:dyDescent="0.25">
      <c r="A8" s="88" t="s">
        <v>16</v>
      </c>
      <c r="B8" s="88"/>
      <c r="C8" s="89" t="s">
        <v>164</v>
      </c>
      <c r="D8" s="89"/>
      <c r="E8" s="89"/>
      <c r="F8" s="89"/>
      <c r="G8" s="89"/>
      <c r="H8" s="89"/>
      <c r="I8" s="89"/>
      <c r="J8" s="89"/>
    </row>
    <row r="9" spans="1:20" ht="146.25" customHeight="1" x14ac:dyDescent="0.25">
      <c r="A9" s="90" t="s">
        <v>17</v>
      </c>
      <c r="B9" s="91"/>
      <c r="C9" s="126" t="s">
        <v>165</v>
      </c>
      <c r="D9" s="127"/>
      <c r="E9" s="127"/>
      <c r="F9" s="127"/>
      <c r="G9" s="127"/>
      <c r="H9" s="127"/>
      <c r="I9" s="127"/>
      <c r="J9" s="128"/>
      <c r="L9" s="30"/>
    </row>
    <row r="10" spans="1:20" ht="44.25" customHeight="1" x14ac:dyDescent="0.25">
      <c r="A10" s="80" t="s">
        <v>18</v>
      </c>
      <c r="B10" s="80"/>
      <c r="C10" s="81" t="s">
        <v>166</v>
      </c>
      <c r="D10" s="82"/>
      <c r="E10" s="82"/>
      <c r="F10" s="82"/>
      <c r="G10" s="82"/>
      <c r="H10" s="82"/>
      <c r="I10" s="82"/>
      <c r="J10" s="82"/>
    </row>
    <row r="11" spans="1:20" ht="8.1" customHeight="1" x14ac:dyDescent="0.25">
      <c r="A11" s="43"/>
      <c r="B11" s="43"/>
      <c r="C11" s="43"/>
      <c r="D11" s="43"/>
      <c r="E11" s="43"/>
      <c r="F11" s="43"/>
      <c r="G11" s="43"/>
      <c r="H11" s="43"/>
      <c r="I11" s="43"/>
      <c r="J11" s="43"/>
    </row>
    <row r="12" spans="1:20" ht="27.75" customHeight="1" x14ac:dyDescent="0.25">
      <c r="A12" s="42" t="s">
        <v>9</v>
      </c>
      <c r="B12" s="42" t="s">
        <v>19</v>
      </c>
      <c r="C12" s="42"/>
      <c r="D12" s="42"/>
      <c r="E12" s="42"/>
      <c r="F12" s="42" t="s">
        <v>11</v>
      </c>
      <c r="G12" s="42"/>
      <c r="H12" s="55" t="s">
        <v>37</v>
      </c>
      <c r="I12" s="83"/>
      <c r="J12" s="56"/>
    </row>
    <row r="13" spans="1:20" ht="39" customHeight="1" x14ac:dyDescent="0.25">
      <c r="A13" s="51"/>
      <c r="B13" s="51"/>
      <c r="C13" s="51"/>
      <c r="D13" s="51"/>
      <c r="E13" s="51"/>
      <c r="F13" s="3" t="s">
        <v>127</v>
      </c>
      <c r="G13" s="3" t="s">
        <v>21</v>
      </c>
      <c r="H13" s="57"/>
      <c r="I13" s="84"/>
      <c r="J13" s="58"/>
    </row>
    <row r="14" spans="1:20" ht="28.5" customHeight="1" x14ac:dyDescent="0.25">
      <c r="A14" s="31">
        <v>1</v>
      </c>
      <c r="B14" s="114" t="s">
        <v>167</v>
      </c>
      <c r="C14" s="114"/>
      <c r="D14" s="114"/>
      <c r="E14" s="114"/>
      <c r="F14" s="32" t="s">
        <v>168</v>
      </c>
      <c r="G14" s="32" t="s">
        <v>151</v>
      </c>
      <c r="H14" s="115" t="s">
        <v>169</v>
      </c>
      <c r="I14" s="116"/>
      <c r="J14" s="117"/>
    </row>
    <row r="15" spans="1:20" ht="8.1" customHeight="1" x14ac:dyDescent="0.25">
      <c r="A15" s="43"/>
      <c r="B15" s="43"/>
      <c r="C15" s="43"/>
      <c r="D15" s="43"/>
      <c r="E15" s="43"/>
      <c r="F15" s="43"/>
      <c r="G15" s="43"/>
      <c r="H15" s="43"/>
      <c r="I15" s="43"/>
      <c r="J15" s="43"/>
      <c r="L15" s="33"/>
      <c r="M15" s="33"/>
      <c r="N15" s="33"/>
      <c r="O15" s="33"/>
      <c r="P15" s="33"/>
      <c r="Q15" s="33"/>
      <c r="R15" s="33"/>
      <c r="S15" s="33"/>
      <c r="T15" s="33"/>
    </row>
    <row r="16" spans="1:20" ht="21" customHeight="1" x14ac:dyDescent="0.25">
      <c r="A16" s="42" t="s">
        <v>9</v>
      </c>
      <c r="B16" s="42" t="s">
        <v>23</v>
      </c>
      <c r="C16" s="42"/>
      <c r="D16" s="42"/>
      <c r="E16" s="42" t="s">
        <v>24</v>
      </c>
      <c r="F16" s="42"/>
      <c r="G16" s="42"/>
      <c r="H16" s="42" t="s">
        <v>27</v>
      </c>
      <c r="I16" s="42" t="s">
        <v>28</v>
      </c>
      <c r="J16" s="42"/>
      <c r="L16" s="33"/>
      <c r="M16" s="33"/>
      <c r="N16" s="33"/>
      <c r="O16" s="33"/>
      <c r="P16" s="33"/>
      <c r="Q16" s="33"/>
      <c r="R16" s="33"/>
      <c r="S16" s="33"/>
      <c r="T16" s="33"/>
    </row>
    <row r="17" spans="1:20" ht="30" customHeight="1" x14ac:dyDescent="0.25">
      <c r="A17" s="51"/>
      <c r="B17" s="51"/>
      <c r="C17" s="51"/>
      <c r="D17" s="51"/>
      <c r="E17" s="3" t="s">
        <v>25</v>
      </c>
      <c r="F17" s="3" t="s">
        <v>26</v>
      </c>
      <c r="G17" s="3" t="s">
        <v>31</v>
      </c>
      <c r="H17" s="51"/>
      <c r="I17" s="3" t="s">
        <v>29</v>
      </c>
      <c r="J17" s="3" t="s">
        <v>30</v>
      </c>
      <c r="L17" s="33"/>
      <c r="M17" s="33"/>
      <c r="N17" s="33"/>
      <c r="O17" s="33"/>
      <c r="P17" s="33"/>
      <c r="Q17" s="33"/>
      <c r="R17" s="33"/>
      <c r="S17" s="33"/>
      <c r="T17" s="33"/>
    </row>
    <row r="18" spans="1:20" s="10" customFormat="1" ht="41.25" customHeight="1" x14ac:dyDescent="0.25">
      <c r="A18" s="31">
        <v>1</v>
      </c>
      <c r="B18" s="65" t="s">
        <v>172</v>
      </c>
      <c r="C18" s="66"/>
      <c r="D18" s="67"/>
      <c r="E18" s="28" t="s">
        <v>170</v>
      </c>
      <c r="F18" s="29">
        <v>1</v>
      </c>
      <c r="G18" s="4">
        <f>H18/F18</f>
        <v>1000000</v>
      </c>
      <c r="H18" s="29">
        <f>SUM(I18:J18)</f>
        <v>1000000</v>
      </c>
      <c r="I18" s="29">
        <v>1000000</v>
      </c>
      <c r="J18" s="4"/>
      <c r="L18" s="34" t="s">
        <v>171</v>
      </c>
      <c r="M18" s="33"/>
      <c r="N18" s="33"/>
      <c r="O18" s="33"/>
      <c r="P18" s="33"/>
      <c r="Q18" s="33"/>
      <c r="R18" s="33"/>
      <c r="S18" s="33"/>
      <c r="T18" s="33"/>
    </row>
    <row r="19" spans="1:20" ht="24" customHeight="1" x14ac:dyDescent="0.25">
      <c r="A19" s="118" t="s">
        <v>32</v>
      </c>
      <c r="B19" s="119"/>
      <c r="C19" s="119"/>
      <c r="D19" s="120"/>
      <c r="E19" s="121"/>
      <c r="F19" s="122"/>
      <c r="G19" s="123"/>
      <c r="H19" s="35">
        <f>SUM(I19:J19)</f>
        <v>1000000</v>
      </c>
      <c r="I19" s="35">
        <f>SUM(I18:I18)</f>
        <v>1000000</v>
      </c>
      <c r="J19" s="35">
        <f>SUM(J18:J18)</f>
        <v>0</v>
      </c>
      <c r="K19" s="33"/>
      <c r="L19" s="33"/>
      <c r="M19" s="33"/>
      <c r="N19" s="33"/>
      <c r="O19" s="33"/>
      <c r="P19" s="33"/>
      <c r="Q19" s="33"/>
      <c r="R19" s="33"/>
      <c r="S19" s="33"/>
      <c r="T19" s="33"/>
    </row>
    <row r="20" spans="1:20" ht="8.1" customHeight="1" x14ac:dyDescent="0.25">
      <c r="A20" s="124"/>
      <c r="B20" s="124"/>
      <c r="C20" s="124"/>
      <c r="D20" s="124"/>
      <c r="E20" s="124"/>
      <c r="F20" s="124"/>
      <c r="G20" s="124"/>
      <c r="H20" s="124"/>
      <c r="I20" s="124"/>
      <c r="J20" s="124"/>
      <c r="K20" s="33"/>
      <c r="L20" s="33"/>
      <c r="M20" s="33"/>
      <c r="N20" s="33"/>
      <c r="O20" s="33"/>
      <c r="P20" s="33"/>
      <c r="Q20" s="33"/>
      <c r="R20" s="33"/>
      <c r="S20" s="33"/>
      <c r="T20" s="33"/>
    </row>
    <row r="21" spans="1:20" ht="25.5" customHeight="1" x14ac:dyDescent="0.25">
      <c r="A21" s="36" t="s">
        <v>9</v>
      </c>
      <c r="B21" s="125" t="s">
        <v>33</v>
      </c>
      <c r="C21" s="125"/>
      <c r="D21" s="125"/>
      <c r="E21" s="125"/>
      <c r="F21" s="125"/>
      <c r="G21" s="125"/>
      <c r="H21" s="125"/>
      <c r="I21" s="125"/>
      <c r="J21" s="125"/>
      <c r="K21" s="33"/>
      <c r="L21" s="33"/>
      <c r="M21" s="33"/>
      <c r="N21" s="33"/>
      <c r="O21" s="33"/>
      <c r="P21" s="33"/>
      <c r="Q21" s="33"/>
      <c r="R21" s="33"/>
      <c r="S21" s="33"/>
      <c r="T21" s="33"/>
    </row>
    <row r="22" spans="1:20" ht="33" customHeight="1" x14ac:dyDescent="0.25">
      <c r="A22" s="37">
        <v>1</v>
      </c>
      <c r="B22" s="111" t="s">
        <v>189</v>
      </c>
      <c r="C22" s="112"/>
      <c r="D22" s="112"/>
      <c r="E22" s="112"/>
      <c r="F22" s="112"/>
      <c r="G22" s="112"/>
      <c r="H22" s="112"/>
      <c r="I22" s="112"/>
      <c r="J22" s="113"/>
      <c r="K22" s="33"/>
      <c r="L22" s="33"/>
      <c r="M22" s="33"/>
      <c r="N22" s="33"/>
      <c r="O22" s="33"/>
      <c r="P22" s="33"/>
      <c r="Q22" s="33"/>
      <c r="R22" s="33"/>
      <c r="S22" s="33"/>
      <c r="T22" s="33"/>
    </row>
    <row r="23" spans="1:20" x14ac:dyDescent="0.25">
      <c r="K23" s="33"/>
      <c r="L23" s="33"/>
      <c r="M23" s="33"/>
      <c r="N23" s="33"/>
      <c r="O23" s="33"/>
      <c r="P23" s="33"/>
      <c r="Q23" s="33"/>
      <c r="R23" s="33"/>
      <c r="S23" s="33"/>
      <c r="T23" s="33"/>
    </row>
    <row r="24" spans="1:20" x14ac:dyDescent="0.25">
      <c r="K24" s="33"/>
      <c r="L24" s="33"/>
    </row>
  </sheetData>
  <mergeCells count="37">
    <mergeCell ref="A1:J1"/>
    <mergeCell ref="A2:B2"/>
    <mergeCell ref="C2:E2"/>
    <mergeCell ref="F2:J2"/>
    <mergeCell ref="A3:B3"/>
    <mergeCell ref="C3:E3"/>
    <mergeCell ref="F3:J3"/>
    <mergeCell ref="A12:A13"/>
    <mergeCell ref="B12:E13"/>
    <mergeCell ref="F12:G12"/>
    <mergeCell ref="H12:J13"/>
    <mergeCell ref="A4:J4"/>
    <mergeCell ref="A5:B6"/>
    <mergeCell ref="C5:E6"/>
    <mergeCell ref="F5:F6"/>
    <mergeCell ref="A7:J7"/>
    <mergeCell ref="A8:B8"/>
    <mergeCell ref="C8:J8"/>
    <mergeCell ref="A9:B9"/>
    <mergeCell ref="C9:J9"/>
    <mergeCell ref="A10:B10"/>
    <mergeCell ref="C10:J10"/>
    <mergeCell ref="A11:J11"/>
    <mergeCell ref="B22:J22"/>
    <mergeCell ref="B14:E14"/>
    <mergeCell ref="H14:J14"/>
    <mergeCell ref="A15:J15"/>
    <mergeCell ref="A16:A17"/>
    <mergeCell ref="B16:D17"/>
    <mergeCell ref="E16:G16"/>
    <mergeCell ref="H16:H17"/>
    <mergeCell ref="I16:J16"/>
    <mergeCell ref="B18:D18"/>
    <mergeCell ref="A19:D19"/>
    <mergeCell ref="E19:G19"/>
    <mergeCell ref="A20:J20"/>
    <mergeCell ref="B21:J21"/>
  </mergeCells>
  <pageMargins left="0.19685039370078741" right="0.19685039370078741" top="0.19685039370078741" bottom="0.19685039370078741" header="0.19685039370078741" footer="0.19685039370078741"/>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4"/>
  <sheetViews>
    <sheetView view="pageBreakPreview" topLeftCell="A13"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2" width="18.7109375" style="1" customWidth="1"/>
    <col min="13" max="13" width="12.42578125" style="1" customWidth="1"/>
    <col min="14" max="16" width="18.7109375" style="1" customWidth="1"/>
    <col min="17" max="16384" width="9.140625" style="1"/>
  </cols>
  <sheetData>
    <row r="1" spans="1:12" s="18" customFormat="1" ht="30.75" customHeight="1" x14ac:dyDescent="0.25">
      <c r="A1" s="40" t="s">
        <v>20</v>
      </c>
      <c r="B1" s="40"/>
      <c r="C1" s="40"/>
      <c r="D1" s="40"/>
      <c r="E1" s="40"/>
      <c r="F1" s="40"/>
      <c r="G1" s="40"/>
      <c r="H1" s="40"/>
      <c r="I1" s="40"/>
      <c r="J1" s="40"/>
    </row>
    <row r="2" spans="1:12" ht="30.75" customHeight="1" x14ac:dyDescent="0.25">
      <c r="A2" s="42" t="s">
        <v>12</v>
      </c>
      <c r="B2" s="42"/>
      <c r="C2" s="42" t="s">
        <v>0</v>
      </c>
      <c r="D2" s="42"/>
      <c r="E2" s="42"/>
      <c r="F2" s="42" t="s">
        <v>13</v>
      </c>
      <c r="G2" s="42"/>
      <c r="H2" s="42"/>
      <c r="I2" s="42"/>
      <c r="J2" s="42"/>
    </row>
    <row r="3" spans="1:12" ht="31.5" customHeight="1" x14ac:dyDescent="0.25">
      <c r="A3" s="87" t="s">
        <v>173</v>
      </c>
      <c r="B3" s="87"/>
      <c r="C3" s="50" t="s">
        <v>93</v>
      </c>
      <c r="D3" s="50"/>
      <c r="E3" s="50"/>
      <c r="F3" s="87" t="s">
        <v>39</v>
      </c>
      <c r="G3" s="87"/>
      <c r="H3" s="87"/>
      <c r="I3" s="87"/>
      <c r="J3" s="87"/>
    </row>
    <row r="4" spans="1:12" ht="8.1" customHeight="1" x14ac:dyDescent="0.25">
      <c r="A4" s="43"/>
      <c r="B4" s="43"/>
      <c r="C4" s="43"/>
      <c r="D4" s="43"/>
      <c r="E4" s="43"/>
      <c r="F4" s="43"/>
      <c r="G4" s="43"/>
      <c r="H4" s="43"/>
      <c r="I4" s="43"/>
      <c r="J4" s="43"/>
    </row>
    <row r="5" spans="1:12" ht="39.75" customHeight="1" x14ac:dyDescent="0.25">
      <c r="A5" s="42" t="s">
        <v>15</v>
      </c>
      <c r="B5" s="42"/>
      <c r="C5" s="41" t="s">
        <v>40</v>
      </c>
      <c r="D5" s="41"/>
      <c r="E5" s="41"/>
      <c r="F5" s="42" t="s">
        <v>14</v>
      </c>
      <c r="G5" s="2" t="s">
        <v>34</v>
      </c>
      <c r="H5" s="2" t="s">
        <v>35</v>
      </c>
      <c r="I5" s="2" t="s">
        <v>114</v>
      </c>
      <c r="J5" s="2" t="s">
        <v>126</v>
      </c>
    </row>
    <row r="6" spans="1:12" ht="24.75" customHeight="1" x14ac:dyDescent="0.25">
      <c r="A6" s="44"/>
      <c r="B6" s="44"/>
      <c r="C6" s="50"/>
      <c r="D6" s="50"/>
      <c r="E6" s="50"/>
      <c r="F6" s="44"/>
      <c r="G6" s="7">
        <f>H20</f>
        <v>187200</v>
      </c>
      <c r="H6" s="7">
        <v>177600</v>
      </c>
      <c r="I6" s="7">
        <v>177600</v>
      </c>
      <c r="J6" s="7">
        <v>177600</v>
      </c>
    </row>
    <row r="7" spans="1:12" ht="10.5" customHeight="1" x14ac:dyDescent="0.25">
      <c r="A7" s="43"/>
      <c r="B7" s="43"/>
      <c r="C7" s="43"/>
      <c r="D7" s="43"/>
      <c r="E7" s="43"/>
      <c r="F7" s="43"/>
      <c r="G7" s="43"/>
      <c r="H7" s="43"/>
      <c r="I7" s="43"/>
      <c r="J7" s="43"/>
    </row>
    <row r="8" spans="1:12" ht="72.75" customHeight="1" x14ac:dyDescent="0.25">
      <c r="A8" s="88" t="s">
        <v>16</v>
      </c>
      <c r="B8" s="88"/>
      <c r="C8" s="130" t="s">
        <v>120</v>
      </c>
      <c r="D8" s="130"/>
      <c r="E8" s="130"/>
      <c r="F8" s="130"/>
      <c r="G8" s="130"/>
      <c r="H8" s="130"/>
      <c r="I8" s="130"/>
      <c r="J8" s="130"/>
    </row>
    <row r="9" spans="1:12" ht="252.75" customHeight="1" x14ac:dyDescent="0.25">
      <c r="A9" s="90" t="s">
        <v>17</v>
      </c>
      <c r="B9" s="91"/>
      <c r="C9" s="77" t="s">
        <v>124</v>
      </c>
      <c r="D9" s="78"/>
      <c r="E9" s="78"/>
      <c r="F9" s="78"/>
      <c r="G9" s="78"/>
      <c r="H9" s="78"/>
      <c r="I9" s="78"/>
      <c r="J9" s="79"/>
    </row>
    <row r="10" spans="1:12" ht="45" customHeight="1" x14ac:dyDescent="0.25">
      <c r="A10" s="80" t="s">
        <v>18</v>
      </c>
      <c r="B10" s="80"/>
      <c r="C10" s="81" t="s">
        <v>121</v>
      </c>
      <c r="D10" s="82"/>
      <c r="E10" s="82"/>
      <c r="F10" s="82"/>
      <c r="G10" s="82"/>
      <c r="H10" s="82"/>
      <c r="I10" s="82"/>
      <c r="J10" s="82"/>
    </row>
    <row r="11" spans="1:12" ht="8.1" customHeight="1" x14ac:dyDescent="0.25">
      <c r="A11" s="43"/>
      <c r="B11" s="43"/>
      <c r="C11" s="43"/>
      <c r="D11" s="43"/>
      <c r="E11" s="43"/>
      <c r="F11" s="43"/>
      <c r="G11" s="43"/>
      <c r="H11" s="43"/>
      <c r="I11" s="43"/>
      <c r="J11" s="43"/>
    </row>
    <row r="12" spans="1:12" ht="20.25" customHeight="1" x14ac:dyDescent="0.25">
      <c r="A12" s="42" t="s">
        <v>9</v>
      </c>
      <c r="B12" s="42" t="s">
        <v>19</v>
      </c>
      <c r="C12" s="42"/>
      <c r="D12" s="42"/>
      <c r="E12" s="42"/>
      <c r="F12" s="42" t="s">
        <v>11</v>
      </c>
      <c r="G12" s="42"/>
      <c r="H12" s="55" t="s">
        <v>37</v>
      </c>
      <c r="I12" s="83"/>
      <c r="J12" s="56"/>
    </row>
    <row r="13" spans="1:12" ht="32.25" customHeight="1" x14ac:dyDescent="0.25">
      <c r="A13" s="51"/>
      <c r="B13" s="51"/>
      <c r="C13" s="51"/>
      <c r="D13" s="51"/>
      <c r="E13" s="51"/>
      <c r="F13" s="3" t="s">
        <v>127</v>
      </c>
      <c r="G13" s="3" t="s">
        <v>21</v>
      </c>
      <c r="H13" s="57"/>
      <c r="I13" s="84"/>
      <c r="J13" s="58"/>
    </row>
    <row r="14" spans="1:12" ht="32.25" customHeight="1" x14ac:dyDescent="0.25">
      <c r="A14" s="4">
        <v>1</v>
      </c>
      <c r="B14" s="74" t="s">
        <v>96</v>
      </c>
      <c r="C14" s="74"/>
      <c r="D14" s="74"/>
      <c r="E14" s="74"/>
      <c r="F14" s="4" t="s">
        <v>95</v>
      </c>
      <c r="G14" s="4" t="s">
        <v>95</v>
      </c>
      <c r="H14" s="65" t="s">
        <v>109</v>
      </c>
      <c r="I14" s="66"/>
      <c r="J14" s="67"/>
    </row>
    <row r="15" spans="1:12" ht="32.25" customHeight="1" x14ac:dyDescent="0.25">
      <c r="A15" s="4">
        <v>2</v>
      </c>
      <c r="B15" s="74" t="s">
        <v>94</v>
      </c>
      <c r="C15" s="74"/>
      <c r="D15" s="74"/>
      <c r="E15" s="74"/>
      <c r="F15" s="4">
        <v>100</v>
      </c>
      <c r="G15" s="4">
        <v>100</v>
      </c>
      <c r="H15" s="65" t="s">
        <v>159</v>
      </c>
      <c r="I15" s="66"/>
      <c r="J15" s="67"/>
      <c r="L15" s="39" t="s">
        <v>185</v>
      </c>
    </row>
    <row r="16" spans="1:12" ht="8.1" customHeight="1" x14ac:dyDescent="0.25">
      <c r="A16" s="43"/>
      <c r="B16" s="43"/>
      <c r="C16" s="43"/>
      <c r="D16" s="43"/>
      <c r="E16" s="43"/>
      <c r="F16" s="43"/>
      <c r="G16" s="43"/>
      <c r="H16" s="43"/>
      <c r="I16" s="43"/>
      <c r="J16" s="43"/>
    </row>
    <row r="17" spans="1:14" ht="30" customHeight="1" x14ac:dyDescent="0.25">
      <c r="A17" s="42" t="s">
        <v>9</v>
      </c>
      <c r="B17" s="42" t="s">
        <v>23</v>
      </c>
      <c r="C17" s="42"/>
      <c r="D17" s="42"/>
      <c r="E17" s="42" t="s">
        <v>24</v>
      </c>
      <c r="F17" s="42"/>
      <c r="G17" s="42"/>
      <c r="H17" s="42" t="s">
        <v>27</v>
      </c>
      <c r="I17" s="42" t="s">
        <v>28</v>
      </c>
      <c r="J17" s="42"/>
    </row>
    <row r="18" spans="1:14" ht="32.25" customHeight="1" x14ac:dyDescent="0.25">
      <c r="A18" s="51"/>
      <c r="B18" s="51"/>
      <c r="C18" s="51"/>
      <c r="D18" s="51"/>
      <c r="E18" s="3" t="s">
        <v>25</v>
      </c>
      <c r="F18" s="3" t="s">
        <v>26</v>
      </c>
      <c r="G18" s="3" t="s">
        <v>31</v>
      </c>
      <c r="H18" s="51"/>
      <c r="I18" s="3" t="s">
        <v>29</v>
      </c>
      <c r="J18" s="3" t="s">
        <v>30</v>
      </c>
      <c r="L18" s="3" t="s">
        <v>29</v>
      </c>
    </row>
    <row r="19" spans="1:14" s="10" customFormat="1" ht="35.25" customHeight="1" x14ac:dyDescent="0.25">
      <c r="A19" s="9">
        <v>1</v>
      </c>
      <c r="B19" s="65" t="s">
        <v>97</v>
      </c>
      <c r="C19" s="66"/>
      <c r="D19" s="67"/>
      <c r="E19" s="5" t="s">
        <v>49</v>
      </c>
      <c r="F19" s="9">
        <v>100</v>
      </c>
      <c r="G19" s="14">
        <f t="shared" ref="G19" si="0">H19/F19</f>
        <v>1872</v>
      </c>
      <c r="H19" s="9">
        <f t="shared" ref="H19" si="1">I19+J19</f>
        <v>187200</v>
      </c>
      <c r="I19" s="9">
        <f>176300+10900</f>
        <v>187200</v>
      </c>
      <c r="J19" s="11"/>
      <c r="L19" s="9">
        <v>176300</v>
      </c>
      <c r="N19" s="38">
        <f>I19-L19</f>
        <v>10900</v>
      </c>
    </row>
    <row r="20" spans="1:14" ht="21" customHeight="1" x14ac:dyDescent="0.25">
      <c r="A20" s="68" t="s">
        <v>32</v>
      </c>
      <c r="B20" s="69"/>
      <c r="C20" s="69"/>
      <c r="D20" s="70"/>
      <c r="E20" s="6"/>
      <c r="F20" s="6">
        <f>F19</f>
        <v>100</v>
      </c>
      <c r="G20" s="6">
        <f>G19</f>
        <v>1872</v>
      </c>
      <c r="H20" s="6">
        <f>SUM(H19:H19)</f>
        <v>187200</v>
      </c>
      <c r="I20" s="6">
        <f>SUM(I19:I19)</f>
        <v>187200</v>
      </c>
      <c r="J20" s="6">
        <f>SUM(J19:J19)</f>
        <v>0</v>
      </c>
      <c r="L20" s="6">
        <f>SUM(L19:L19)</f>
        <v>176300</v>
      </c>
      <c r="N20" s="38">
        <f>I20-L20</f>
        <v>10900</v>
      </c>
    </row>
    <row r="21" spans="1:14" ht="8.1" customHeight="1" x14ac:dyDescent="0.25">
      <c r="A21" s="43"/>
      <c r="B21" s="43"/>
      <c r="C21" s="43"/>
      <c r="D21" s="43"/>
      <c r="E21" s="43"/>
      <c r="F21" s="43"/>
      <c r="G21" s="43"/>
      <c r="H21" s="43"/>
      <c r="I21" s="43"/>
      <c r="J21" s="43"/>
    </row>
    <row r="22" spans="1:14" ht="20.25" customHeight="1" x14ac:dyDescent="0.25">
      <c r="A22" s="15" t="s">
        <v>9</v>
      </c>
      <c r="B22" s="64" t="s">
        <v>33</v>
      </c>
      <c r="C22" s="64"/>
      <c r="D22" s="64"/>
      <c r="E22" s="64"/>
      <c r="F22" s="64"/>
      <c r="G22" s="64"/>
      <c r="H22" s="64"/>
      <c r="I22" s="64"/>
      <c r="J22" s="64"/>
    </row>
    <row r="23" spans="1:14" ht="124.5" customHeight="1" x14ac:dyDescent="0.25">
      <c r="A23" s="12">
        <v>1</v>
      </c>
      <c r="B23" s="63" t="s">
        <v>160</v>
      </c>
      <c r="C23" s="61"/>
      <c r="D23" s="61"/>
      <c r="E23" s="61"/>
      <c r="F23" s="61"/>
      <c r="G23" s="61"/>
      <c r="H23" s="61"/>
      <c r="I23" s="61"/>
      <c r="J23" s="61"/>
      <c r="K23" s="19"/>
    </row>
    <row r="24" spans="1:14" ht="30.75" customHeight="1" x14ac:dyDescent="0.25">
      <c r="A24" s="13"/>
      <c r="B24" s="85"/>
      <c r="C24" s="85"/>
      <c r="D24" s="85"/>
      <c r="E24" s="85"/>
      <c r="F24" s="85"/>
      <c r="G24" s="85"/>
      <c r="H24" s="85"/>
      <c r="I24" s="85"/>
      <c r="J24" s="85"/>
    </row>
  </sheetData>
  <mergeCells count="39">
    <mergeCell ref="B23:J23"/>
    <mergeCell ref="B24:J24"/>
    <mergeCell ref="B19:D19"/>
    <mergeCell ref="A20:D20"/>
    <mergeCell ref="A21:J21"/>
    <mergeCell ref="B22:J22"/>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5:J15"/>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4"/>
  <sheetViews>
    <sheetView view="pageBreakPreview" topLeftCell="A19" zoomScaleNormal="100" zoomScaleSheetLayoutView="100" workbookViewId="0">
      <selection activeCell="A24" sqref="A24:XFD24"/>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2" width="11.7109375" style="1" customWidth="1"/>
    <col min="13" max="13" width="9.5703125" style="1" customWidth="1"/>
    <col min="14" max="15" width="11.7109375" style="1" customWidth="1"/>
    <col min="16" max="16" width="9.5703125" style="1" customWidth="1"/>
    <col min="17" max="17" width="11.7109375" style="1" customWidth="1"/>
    <col min="18" max="16384" width="9.140625" style="1"/>
  </cols>
  <sheetData>
    <row r="1" spans="1:10" s="18" customFormat="1" ht="30.75" customHeight="1" x14ac:dyDescent="0.25">
      <c r="A1" s="86" t="s">
        <v>20</v>
      </c>
      <c r="B1" s="86"/>
      <c r="C1" s="86"/>
      <c r="D1" s="86"/>
      <c r="E1" s="86"/>
      <c r="F1" s="86"/>
      <c r="G1" s="86"/>
      <c r="H1" s="86"/>
      <c r="I1" s="86"/>
      <c r="J1" s="86"/>
    </row>
    <row r="2" spans="1:10" ht="30.75" customHeight="1" x14ac:dyDescent="0.25">
      <c r="A2" s="42" t="s">
        <v>12</v>
      </c>
      <c r="B2" s="42"/>
      <c r="C2" s="42" t="s">
        <v>0</v>
      </c>
      <c r="D2" s="42"/>
      <c r="E2" s="42"/>
      <c r="F2" s="42" t="s">
        <v>13</v>
      </c>
      <c r="G2" s="42"/>
      <c r="H2" s="42"/>
      <c r="I2" s="42"/>
      <c r="J2" s="42"/>
    </row>
    <row r="3" spans="1:10" ht="45" customHeight="1" x14ac:dyDescent="0.25">
      <c r="A3" s="87" t="s">
        <v>38</v>
      </c>
      <c r="B3" s="87"/>
      <c r="C3" s="50" t="s">
        <v>137</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15" t="s">
        <v>34</v>
      </c>
      <c r="H5" s="15" t="s">
        <v>35</v>
      </c>
      <c r="I5" s="15" t="s">
        <v>114</v>
      </c>
      <c r="J5" s="15" t="s">
        <v>126</v>
      </c>
    </row>
    <row r="6" spans="1:10" ht="24.75" customHeight="1" x14ac:dyDescent="0.25">
      <c r="A6" s="44"/>
      <c r="B6" s="44"/>
      <c r="C6" s="50"/>
      <c r="D6" s="50"/>
      <c r="E6" s="50"/>
      <c r="F6" s="44"/>
      <c r="G6" s="7">
        <f>I27</f>
        <v>1637600</v>
      </c>
      <c r="H6" s="7">
        <v>1720000</v>
      </c>
      <c r="I6" s="7">
        <v>1720000</v>
      </c>
      <c r="J6" s="7">
        <v>1720000</v>
      </c>
    </row>
    <row r="7" spans="1:10" ht="8.1" customHeight="1" x14ac:dyDescent="0.25">
      <c r="A7" s="43"/>
      <c r="B7" s="43"/>
      <c r="C7" s="43"/>
      <c r="D7" s="43"/>
      <c r="E7" s="43"/>
      <c r="F7" s="43"/>
      <c r="G7" s="43"/>
      <c r="H7" s="43"/>
      <c r="I7" s="43"/>
      <c r="J7" s="43"/>
    </row>
    <row r="8" spans="1:10" ht="47.25" customHeight="1" x14ac:dyDescent="0.25">
      <c r="A8" s="88" t="s">
        <v>16</v>
      </c>
      <c r="B8" s="88"/>
      <c r="C8" s="89" t="s">
        <v>41</v>
      </c>
      <c r="D8" s="89"/>
      <c r="E8" s="89"/>
      <c r="F8" s="89"/>
      <c r="G8" s="89"/>
      <c r="H8" s="89"/>
      <c r="I8" s="89"/>
      <c r="J8" s="89"/>
    </row>
    <row r="9" spans="1:10" ht="199.5" customHeight="1" x14ac:dyDescent="0.25">
      <c r="A9" s="90" t="s">
        <v>17</v>
      </c>
      <c r="B9" s="91"/>
      <c r="C9" s="77" t="s">
        <v>188</v>
      </c>
      <c r="D9" s="78"/>
      <c r="E9" s="78"/>
      <c r="F9" s="78"/>
      <c r="G9" s="78"/>
      <c r="H9" s="78"/>
      <c r="I9" s="78"/>
      <c r="J9" s="79"/>
    </row>
    <row r="10" spans="1:10" ht="45" customHeight="1" x14ac:dyDescent="0.25">
      <c r="A10" s="80" t="s">
        <v>18</v>
      </c>
      <c r="B10" s="80"/>
      <c r="C10" s="81" t="s">
        <v>42</v>
      </c>
      <c r="D10" s="82"/>
      <c r="E10" s="82"/>
      <c r="F10" s="82"/>
      <c r="G10" s="82"/>
      <c r="H10" s="82"/>
      <c r="I10" s="82"/>
      <c r="J10" s="82"/>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23.25" customHeight="1" x14ac:dyDescent="0.25">
      <c r="A14" s="4">
        <v>1</v>
      </c>
      <c r="B14" s="74" t="s">
        <v>43</v>
      </c>
      <c r="C14" s="74"/>
      <c r="D14" s="74"/>
      <c r="E14" s="74"/>
      <c r="F14" s="4">
        <v>5479</v>
      </c>
      <c r="G14" s="4">
        <f>F27</f>
        <v>8362</v>
      </c>
      <c r="H14" s="75" t="s">
        <v>143</v>
      </c>
      <c r="I14" s="76"/>
      <c r="J14" s="76"/>
    </row>
    <row r="15" spans="1:10" ht="8.1" customHeight="1" x14ac:dyDescent="0.25">
      <c r="A15" s="43"/>
      <c r="B15" s="43"/>
      <c r="C15" s="43"/>
      <c r="D15" s="43"/>
      <c r="E15" s="43"/>
      <c r="F15" s="43"/>
      <c r="G15" s="43"/>
      <c r="H15" s="43"/>
      <c r="I15" s="43"/>
      <c r="J15" s="43"/>
    </row>
    <row r="16" spans="1:10" ht="18" customHeight="1" x14ac:dyDescent="0.25">
      <c r="A16" s="42" t="s">
        <v>9</v>
      </c>
      <c r="B16" s="42" t="s">
        <v>23</v>
      </c>
      <c r="C16" s="42"/>
      <c r="D16" s="42"/>
      <c r="E16" s="42" t="s">
        <v>24</v>
      </c>
      <c r="F16" s="42"/>
      <c r="G16" s="42"/>
      <c r="H16" s="42" t="s">
        <v>27</v>
      </c>
      <c r="I16" s="42" t="s">
        <v>28</v>
      </c>
      <c r="J16" s="42"/>
    </row>
    <row r="17" spans="1:16" ht="33.75" customHeight="1" x14ac:dyDescent="0.25">
      <c r="A17" s="51"/>
      <c r="B17" s="51"/>
      <c r="C17" s="51"/>
      <c r="D17" s="51"/>
      <c r="E17" s="3" t="s">
        <v>25</v>
      </c>
      <c r="F17" s="3" t="s">
        <v>26</v>
      </c>
      <c r="G17" s="3" t="s">
        <v>31</v>
      </c>
      <c r="H17" s="51"/>
      <c r="I17" s="3" t="s">
        <v>29</v>
      </c>
      <c r="J17" s="3" t="s">
        <v>30</v>
      </c>
      <c r="L17" s="3" t="s">
        <v>26</v>
      </c>
      <c r="M17" s="3" t="s">
        <v>29</v>
      </c>
      <c r="O17" s="3" t="s">
        <v>26</v>
      </c>
      <c r="P17" s="3" t="s">
        <v>29</v>
      </c>
    </row>
    <row r="18" spans="1:16" s="10" customFormat="1" ht="36.75" customHeight="1" x14ac:dyDescent="0.25">
      <c r="A18" s="9">
        <v>1</v>
      </c>
      <c r="B18" s="65" t="s">
        <v>138</v>
      </c>
      <c r="C18" s="66"/>
      <c r="D18" s="67"/>
      <c r="E18" s="5" t="s">
        <v>49</v>
      </c>
      <c r="F18" s="9">
        <v>300</v>
      </c>
      <c r="G18" s="9">
        <f>I18/F18</f>
        <v>200</v>
      </c>
      <c r="H18" s="9">
        <f>I18+J18</f>
        <v>60000</v>
      </c>
      <c r="I18" s="9">
        <v>60000</v>
      </c>
      <c r="J18" s="11"/>
      <c r="L18" s="9">
        <v>300</v>
      </c>
      <c r="M18" s="9">
        <v>60000</v>
      </c>
      <c r="O18" s="9">
        <f>F18-L18</f>
        <v>0</v>
      </c>
      <c r="P18" s="9">
        <f>I18-M18</f>
        <v>0</v>
      </c>
    </row>
    <row r="19" spans="1:16" s="10" customFormat="1" ht="27.75" customHeight="1" x14ac:dyDescent="0.25">
      <c r="A19" s="9">
        <v>2</v>
      </c>
      <c r="B19" s="65" t="s">
        <v>129</v>
      </c>
      <c r="C19" s="66"/>
      <c r="D19" s="67"/>
      <c r="E19" s="5" t="s">
        <v>49</v>
      </c>
      <c r="F19" s="9">
        <f>2360-120</f>
        <v>2240</v>
      </c>
      <c r="G19" s="9">
        <f t="shared" ref="G19:G26" si="0">I19/F19</f>
        <v>120.24553571428571</v>
      </c>
      <c r="H19" s="9">
        <f t="shared" ref="H19:H26" si="1">I19+J19</f>
        <v>269350</v>
      </c>
      <c r="I19" s="9">
        <f>280250-10900</f>
        <v>269350</v>
      </c>
      <c r="J19" s="11"/>
      <c r="L19" s="9">
        <f>2360-120</f>
        <v>2240</v>
      </c>
      <c r="M19" s="9">
        <f>280250-10900</f>
        <v>269350</v>
      </c>
      <c r="O19" s="9">
        <f t="shared" ref="O19:O27" si="2">F19-L19</f>
        <v>0</v>
      </c>
      <c r="P19" s="9">
        <f t="shared" ref="P19:P27" si="3">I19-M19</f>
        <v>0</v>
      </c>
    </row>
    <row r="20" spans="1:16" s="10" customFormat="1" ht="30" customHeight="1" x14ac:dyDescent="0.25">
      <c r="A20" s="9">
        <v>2</v>
      </c>
      <c r="B20" s="65" t="s">
        <v>44</v>
      </c>
      <c r="C20" s="66"/>
      <c r="D20" s="67"/>
      <c r="E20" s="5" t="s">
        <v>49</v>
      </c>
      <c r="F20" s="9">
        <v>200</v>
      </c>
      <c r="G20" s="9">
        <f t="shared" si="0"/>
        <v>356.25</v>
      </c>
      <c r="H20" s="9">
        <f t="shared" si="1"/>
        <v>71250</v>
      </c>
      <c r="I20" s="9">
        <v>71250</v>
      </c>
      <c r="J20" s="11"/>
      <c r="L20" s="9">
        <v>200</v>
      </c>
      <c r="M20" s="9">
        <v>71250</v>
      </c>
      <c r="O20" s="9">
        <f t="shared" si="2"/>
        <v>0</v>
      </c>
      <c r="P20" s="9">
        <f t="shared" si="3"/>
        <v>0</v>
      </c>
    </row>
    <row r="21" spans="1:16" s="10" customFormat="1" ht="33.75" customHeight="1" x14ac:dyDescent="0.25">
      <c r="A21" s="9">
        <v>3</v>
      </c>
      <c r="B21" s="65" t="s">
        <v>113</v>
      </c>
      <c r="C21" s="66"/>
      <c r="D21" s="67"/>
      <c r="E21" s="5" t="s">
        <v>49</v>
      </c>
      <c r="F21" s="9">
        <v>50</v>
      </c>
      <c r="G21" s="9">
        <f t="shared" si="0"/>
        <v>200</v>
      </c>
      <c r="H21" s="9">
        <f t="shared" si="1"/>
        <v>10000</v>
      </c>
      <c r="I21" s="9">
        <v>10000</v>
      </c>
      <c r="J21" s="11"/>
      <c r="L21" s="9">
        <v>50</v>
      </c>
      <c r="M21" s="9">
        <v>10000</v>
      </c>
      <c r="O21" s="9">
        <f t="shared" si="2"/>
        <v>0</v>
      </c>
      <c r="P21" s="9">
        <f t="shared" si="3"/>
        <v>0</v>
      </c>
    </row>
    <row r="22" spans="1:16" s="10" customFormat="1" ht="21.75" customHeight="1" x14ac:dyDescent="0.25">
      <c r="A22" s="9">
        <v>4</v>
      </c>
      <c r="B22" s="71" t="s">
        <v>45</v>
      </c>
      <c r="C22" s="72"/>
      <c r="D22" s="73"/>
      <c r="E22" s="28" t="s">
        <v>49</v>
      </c>
      <c r="F22" s="29">
        <v>5500</v>
      </c>
      <c r="G22" s="29">
        <f t="shared" si="0"/>
        <v>200</v>
      </c>
      <c r="H22" s="9">
        <f t="shared" si="1"/>
        <v>1100000</v>
      </c>
      <c r="I22" s="29">
        <v>1100000</v>
      </c>
      <c r="J22" s="11"/>
      <c r="L22" s="29">
        <v>5500</v>
      </c>
      <c r="M22" s="29">
        <v>1100000</v>
      </c>
      <c r="O22" s="9">
        <f t="shared" si="2"/>
        <v>0</v>
      </c>
      <c r="P22" s="9">
        <f t="shared" si="3"/>
        <v>0</v>
      </c>
    </row>
    <row r="23" spans="1:16" s="10" customFormat="1" ht="34.5" customHeight="1" x14ac:dyDescent="0.25">
      <c r="A23" s="9">
        <v>5</v>
      </c>
      <c r="B23" s="65" t="s">
        <v>46</v>
      </c>
      <c r="C23" s="66"/>
      <c r="D23" s="67"/>
      <c r="E23" s="5" t="s">
        <v>49</v>
      </c>
      <c r="F23" s="9">
        <v>15</v>
      </c>
      <c r="G23" s="9">
        <f t="shared" si="0"/>
        <v>3000</v>
      </c>
      <c r="H23" s="9">
        <f t="shared" si="1"/>
        <v>45000</v>
      </c>
      <c r="I23" s="9">
        <v>45000</v>
      </c>
      <c r="J23" s="11"/>
      <c r="L23" s="9">
        <v>15</v>
      </c>
      <c r="M23" s="9">
        <v>45000</v>
      </c>
      <c r="O23" s="9">
        <f t="shared" si="2"/>
        <v>0</v>
      </c>
      <c r="P23" s="9">
        <f t="shared" si="3"/>
        <v>0</v>
      </c>
    </row>
    <row r="24" spans="1:16" s="10" customFormat="1" ht="55.5" customHeight="1" x14ac:dyDescent="0.25">
      <c r="A24" s="9">
        <v>6</v>
      </c>
      <c r="B24" s="65" t="s">
        <v>176</v>
      </c>
      <c r="C24" s="66"/>
      <c r="D24" s="67"/>
      <c r="E24" s="5" t="s">
        <v>49</v>
      </c>
      <c r="F24" s="9">
        <f>10+3</f>
        <v>13</v>
      </c>
      <c r="G24" s="9">
        <f t="shared" si="0"/>
        <v>3000</v>
      </c>
      <c r="H24" s="9">
        <f t="shared" si="1"/>
        <v>39000</v>
      </c>
      <c r="I24" s="9">
        <f>30000+9000</f>
        <v>39000</v>
      </c>
      <c r="J24" s="11"/>
      <c r="L24" s="9">
        <v>10</v>
      </c>
      <c r="M24" s="9">
        <v>30000</v>
      </c>
      <c r="O24" s="9">
        <f t="shared" si="2"/>
        <v>3</v>
      </c>
      <c r="P24" s="9">
        <f t="shared" si="3"/>
        <v>9000</v>
      </c>
    </row>
    <row r="25" spans="1:16" s="10" customFormat="1" ht="32.25" customHeight="1" x14ac:dyDescent="0.25">
      <c r="A25" s="9">
        <v>7</v>
      </c>
      <c r="B25" s="65" t="s">
        <v>47</v>
      </c>
      <c r="C25" s="66"/>
      <c r="D25" s="67"/>
      <c r="E25" s="5" t="s">
        <v>49</v>
      </c>
      <c r="F25" s="9">
        <v>9</v>
      </c>
      <c r="G25" s="9">
        <f t="shared" si="0"/>
        <v>4000</v>
      </c>
      <c r="H25" s="9">
        <f t="shared" si="1"/>
        <v>36000</v>
      </c>
      <c r="I25" s="9">
        <v>36000</v>
      </c>
      <c r="J25" s="11"/>
      <c r="L25" s="9">
        <v>9</v>
      </c>
      <c r="M25" s="9">
        <v>36000</v>
      </c>
      <c r="O25" s="9">
        <f t="shared" si="2"/>
        <v>0</v>
      </c>
      <c r="P25" s="9">
        <f t="shared" si="3"/>
        <v>0</v>
      </c>
    </row>
    <row r="26" spans="1:16" s="10" customFormat="1" ht="30.75" customHeight="1" x14ac:dyDescent="0.25">
      <c r="A26" s="9">
        <v>8</v>
      </c>
      <c r="B26" s="65" t="s">
        <v>48</v>
      </c>
      <c r="C26" s="66"/>
      <c r="D26" s="67"/>
      <c r="E26" s="5" t="s">
        <v>49</v>
      </c>
      <c r="F26" s="9">
        <v>35</v>
      </c>
      <c r="G26" s="9">
        <f t="shared" si="0"/>
        <v>200</v>
      </c>
      <c r="H26" s="9">
        <f t="shared" si="1"/>
        <v>7000</v>
      </c>
      <c r="I26" s="9">
        <v>7000</v>
      </c>
      <c r="J26" s="11"/>
      <c r="L26" s="9">
        <v>35</v>
      </c>
      <c r="M26" s="9">
        <v>7000</v>
      </c>
      <c r="O26" s="9">
        <f t="shared" si="2"/>
        <v>0</v>
      </c>
      <c r="P26" s="9">
        <f t="shared" si="3"/>
        <v>0</v>
      </c>
    </row>
    <row r="27" spans="1:16" ht="21" customHeight="1" x14ac:dyDescent="0.25">
      <c r="A27" s="68" t="s">
        <v>32</v>
      </c>
      <c r="B27" s="69"/>
      <c r="C27" s="69"/>
      <c r="D27" s="70"/>
      <c r="E27" s="5"/>
      <c r="F27" s="11">
        <f>SUM(F18:F26)</f>
        <v>8362</v>
      </c>
      <c r="G27" s="9"/>
      <c r="H27" s="6">
        <f>SUM(H18:H26)</f>
        <v>1637600</v>
      </c>
      <c r="I27" s="6">
        <f>SUM(I18:I26)</f>
        <v>1637600</v>
      </c>
      <c r="J27" s="6">
        <f>SUM(J18:J26)</f>
        <v>0</v>
      </c>
      <c r="L27" s="11">
        <f>SUM(L18:L26)</f>
        <v>8359</v>
      </c>
      <c r="M27" s="6">
        <f>SUM(M18:M26)</f>
        <v>1628600</v>
      </c>
      <c r="O27" s="9">
        <f t="shared" si="2"/>
        <v>3</v>
      </c>
      <c r="P27" s="9">
        <f t="shared" si="3"/>
        <v>9000</v>
      </c>
    </row>
    <row r="28" spans="1:16" ht="8.1" customHeight="1" x14ac:dyDescent="0.25">
      <c r="A28" s="43"/>
      <c r="B28" s="43"/>
      <c r="C28" s="43"/>
      <c r="D28" s="43"/>
      <c r="E28" s="43"/>
      <c r="F28" s="43"/>
      <c r="G28" s="43"/>
      <c r="H28" s="43"/>
      <c r="I28" s="43"/>
      <c r="J28" s="43"/>
    </row>
    <row r="29" spans="1:16" ht="20.25" customHeight="1" x14ac:dyDescent="0.25">
      <c r="A29" s="15" t="s">
        <v>9</v>
      </c>
      <c r="B29" s="64" t="s">
        <v>33</v>
      </c>
      <c r="C29" s="64"/>
      <c r="D29" s="64"/>
      <c r="E29" s="64"/>
      <c r="F29" s="64"/>
      <c r="G29" s="64"/>
      <c r="H29" s="64"/>
      <c r="I29" s="64"/>
      <c r="J29" s="64"/>
    </row>
    <row r="30" spans="1:16" ht="107.25" customHeight="1" x14ac:dyDescent="0.25">
      <c r="A30" s="12">
        <v>1</v>
      </c>
      <c r="B30" s="63" t="s">
        <v>144</v>
      </c>
      <c r="C30" s="61"/>
      <c r="D30" s="61"/>
      <c r="E30" s="61"/>
      <c r="F30" s="61"/>
      <c r="G30" s="61"/>
      <c r="H30" s="61"/>
      <c r="I30" s="61"/>
      <c r="J30" s="61"/>
    </row>
    <row r="31" spans="1:16" ht="216" customHeight="1" x14ac:dyDescent="0.25">
      <c r="A31" s="12">
        <v>2</v>
      </c>
      <c r="B31" s="63" t="s">
        <v>145</v>
      </c>
      <c r="C31" s="61"/>
      <c r="D31" s="61"/>
      <c r="E31" s="61"/>
      <c r="F31" s="61"/>
      <c r="G31" s="61"/>
      <c r="H31" s="61"/>
      <c r="I31" s="61"/>
      <c r="J31" s="61"/>
    </row>
    <row r="32" spans="1:16" s="22" customFormat="1" x14ac:dyDescent="0.25"/>
    <row r="33" spans="1:10" s="22" customFormat="1" x14ac:dyDescent="0.25"/>
    <row r="34" spans="1:10" ht="30.75" customHeight="1" x14ac:dyDescent="0.25">
      <c r="A34" s="13"/>
      <c r="B34" s="85"/>
      <c r="C34" s="85"/>
      <c r="D34" s="85"/>
      <c r="E34" s="85"/>
      <c r="F34" s="85"/>
      <c r="G34" s="85"/>
      <c r="H34" s="85"/>
      <c r="I34" s="85"/>
      <c r="J34" s="85"/>
    </row>
  </sheetData>
  <mergeCells count="46">
    <mergeCell ref="B34:J34"/>
    <mergeCell ref="A1:J1"/>
    <mergeCell ref="A2:B2"/>
    <mergeCell ref="C2:E2"/>
    <mergeCell ref="F2:J2"/>
    <mergeCell ref="A3:B3"/>
    <mergeCell ref="C3:E3"/>
    <mergeCell ref="F3:J3"/>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B18:D18"/>
    <mergeCell ref="B19:D19"/>
    <mergeCell ref="B20:D20"/>
    <mergeCell ref="B21:D21"/>
    <mergeCell ref="B22:D22"/>
    <mergeCell ref="B31:J31"/>
    <mergeCell ref="A28:J28"/>
    <mergeCell ref="B29:J29"/>
    <mergeCell ref="B30:J30"/>
    <mergeCell ref="B23:D23"/>
    <mergeCell ref="B25:D25"/>
    <mergeCell ref="B26:D26"/>
    <mergeCell ref="A27:D27"/>
    <mergeCell ref="B24:D24"/>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6"/>
  <sheetViews>
    <sheetView view="pageBreakPreview" topLeftCell="A10"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18" customFormat="1" ht="27"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32.25" customHeight="1" x14ac:dyDescent="0.25">
      <c r="A3" s="87" t="s">
        <v>50</v>
      </c>
      <c r="B3" s="87"/>
      <c r="C3" s="50" t="s">
        <v>51</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19.5" customHeight="1" x14ac:dyDescent="0.25">
      <c r="A6" s="44"/>
      <c r="B6" s="44"/>
      <c r="C6" s="50"/>
      <c r="D6" s="50"/>
      <c r="E6" s="50"/>
      <c r="F6" s="44"/>
      <c r="G6" s="7">
        <f>H22</f>
        <v>113600</v>
      </c>
      <c r="H6" s="7">
        <v>115000</v>
      </c>
      <c r="I6" s="7">
        <v>115000</v>
      </c>
      <c r="J6" s="7">
        <v>115000</v>
      </c>
    </row>
    <row r="7" spans="1:10" ht="8.1" customHeight="1" x14ac:dyDescent="0.25">
      <c r="A7" s="43"/>
      <c r="B7" s="43"/>
      <c r="C7" s="43"/>
      <c r="D7" s="43"/>
      <c r="E7" s="43"/>
      <c r="F7" s="43"/>
      <c r="G7" s="43"/>
      <c r="H7" s="43"/>
      <c r="I7" s="43"/>
      <c r="J7" s="43"/>
    </row>
    <row r="8" spans="1:10" ht="35.25" customHeight="1" x14ac:dyDescent="0.25">
      <c r="A8" s="88" t="s">
        <v>16</v>
      </c>
      <c r="B8" s="88"/>
      <c r="C8" s="89" t="s">
        <v>52</v>
      </c>
      <c r="D8" s="89"/>
      <c r="E8" s="89"/>
      <c r="F8" s="89"/>
      <c r="G8" s="89"/>
      <c r="H8" s="89"/>
      <c r="I8" s="89"/>
      <c r="J8" s="89"/>
    </row>
    <row r="9" spans="1:10" ht="86.25" customHeight="1" x14ac:dyDescent="0.25">
      <c r="A9" s="90" t="s">
        <v>17</v>
      </c>
      <c r="B9" s="91"/>
      <c r="C9" s="77" t="s">
        <v>130</v>
      </c>
      <c r="D9" s="78"/>
      <c r="E9" s="78"/>
      <c r="F9" s="78"/>
      <c r="G9" s="78"/>
      <c r="H9" s="78"/>
      <c r="I9" s="78"/>
      <c r="J9" s="79"/>
    </row>
    <row r="10" spans="1:10" ht="47.25" customHeight="1" x14ac:dyDescent="0.25">
      <c r="A10" s="80" t="s">
        <v>18</v>
      </c>
      <c r="B10" s="80"/>
      <c r="C10" s="81" t="s">
        <v>110</v>
      </c>
      <c r="D10" s="82"/>
      <c r="E10" s="82"/>
      <c r="F10" s="82"/>
      <c r="G10" s="82"/>
      <c r="H10" s="82"/>
      <c r="I10" s="82"/>
      <c r="J10" s="82"/>
    </row>
    <row r="11" spans="1:10" ht="12" customHeight="1" x14ac:dyDescent="0.25">
      <c r="A11" s="43"/>
      <c r="B11" s="43"/>
      <c r="C11" s="43"/>
      <c r="D11" s="43"/>
      <c r="E11" s="43"/>
      <c r="F11" s="43"/>
      <c r="G11" s="43"/>
      <c r="H11" s="43"/>
      <c r="I11" s="43"/>
      <c r="J11" s="43"/>
    </row>
    <row r="12" spans="1:10" ht="35.25" customHeight="1" x14ac:dyDescent="0.25">
      <c r="A12" s="42" t="s">
        <v>9</v>
      </c>
      <c r="B12" s="42" t="s">
        <v>19</v>
      </c>
      <c r="C12" s="42"/>
      <c r="D12" s="42"/>
      <c r="E12" s="42"/>
      <c r="F12" s="42" t="s">
        <v>11</v>
      </c>
      <c r="G12" s="42"/>
      <c r="H12" s="55" t="s">
        <v>37</v>
      </c>
      <c r="I12" s="83"/>
      <c r="J12" s="56"/>
    </row>
    <row r="13" spans="1:10" ht="35.25" customHeight="1" x14ac:dyDescent="0.25">
      <c r="A13" s="51"/>
      <c r="B13" s="51"/>
      <c r="C13" s="51"/>
      <c r="D13" s="51"/>
      <c r="E13" s="51"/>
      <c r="F13" s="3" t="s">
        <v>127</v>
      </c>
      <c r="G13" s="3" t="s">
        <v>21</v>
      </c>
      <c r="H13" s="57"/>
      <c r="I13" s="84"/>
      <c r="J13" s="58"/>
    </row>
    <row r="14" spans="1:10" ht="35.25" customHeight="1" x14ac:dyDescent="0.25">
      <c r="A14" s="4">
        <v>1</v>
      </c>
      <c r="B14" s="74" t="s">
        <v>53</v>
      </c>
      <c r="C14" s="74"/>
      <c r="D14" s="74"/>
      <c r="E14" s="74"/>
      <c r="F14" s="4">
        <v>2440</v>
      </c>
      <c r="G14" s="4">
        <v>2440</v>
      </c>
      <c r="H14" s="65" t="s">
        <v>146</v>
      </c>
      <c r="I14" s="66"/>
      <c r="J14" s="67"/>
    </row>
    <row r="15" spans="1:10" ht="11.25" customHeight="1" x14ac:dyDescent="0.25">
      <c r="A15" s="43"/>
      <c r="B15" s="43"/>
      <c r="C15" s="43"/>
      <c r="D15" s="43"/>
      <c r="E15" s="43"/>
      <c r="F15" s="43"/>
      <c r="G15" s="43"/>
      <c r="H15" s="43"/>
      <c r="I15" s="43"/>
      <c r="J15" s="43"/>
    </row>
    <row r="16" spans="1:10" ht="35.25" customHeight="1" x14ac:dyDescent="0.25">
      <c r="A16" s="42" t="s">
        <v>9</v>
      </c>
      <c r="B16" s="42" t="s">
        <v>23</v>
      </c>
      <c r="C16" s="42"/>
      <c r="D16" s="42"/>
      <c r="E16" s="42" t="s">
        <v>24</v>
      </c>
      <c r="F16" s="42"/>
      <c r="G16" s="42"/>
      <c r="H16" s="42" t="s">
        <v>27</v>
      </c>
      <c r="I16" s="42" t="s">
        <v>28</v>
      </c>
      <c r="J16" s="42"/>
    </row>
    <row r="17" spans="1:23" ht="35.25" customHeight="1" x14ac:dyDescent="0.25">
      <c r="A17" s="51"/>
      <c r="B17" s="51"/>
      <c r="C17" s="51"/>
      <c r="D17" s="51"/>
      <c r="E17" s="3" t="s">
        <v>25</v>
      </c>
      <c r="F17" s="3" t="s">
        <v>26</v>
      </c>
      <c r="G17" s="3" t="s">
        <v>31</v>
      </c>
      <c r="H17" s="51"/>
      <c r="I17" s="3" t="s">
        <v>29</v>
      </c>
      <c r="J17" s="3" t="s">
        <v>30</v>
      </c>
    </row>
    <row r="18" spans="1:23" s="10" customFormat="1" ht="44.25" customHeight="1" x14ac:dyDescent="0.25">
      <c r="A18" s="9">
        <v>1</v>
      </c>
      <c r="B18" s="65" t="s">
        <v>54</v>
      </c>
      <c r="C18" s="66"/>
      <c r="D18" s="67"/>
      <c r="E18" s="5" t="s">
        <v>49</v>
      </c>
      <c r="F18" s="9">
        <v>100</v>
      </c>
      <c r="G18" s="14">
        <f t="shared" ref="G18:G21" si="0">H18/F18</f>
        <v>20</v>
      </c>
      <c r="H18" s="9">
        <f t="shared" ref="H18:H21" si="1">I18+J18</f>
        <v>2000</v>
      </c>
      <c r="I18" s="9">
        <v>2000</v>
      </c>
      <c r="J18" s="11"/>
      <c r="K18" s="1"/>
      <c r="L18" s="1"/>
      <c r="M18" s="1"/>
      <c r="N18" s="1"/>
      <c r="O18" s="1"/>
      <c r="P18" s="1"/>
      <c r="Q18" s="1"/>
      <c r="R18" s="1"/>
      <c r="S18" s="1"/>
      <c r="T18" s="1"/>
      <c r="U18" s="1"/>
      <c r="V18" s="1"/>
      <c r="W18" s="1"/>
    </row>
    <row r="19" spans="1:23" s="10" customFormat="1" ht="38.25" customHeight="1" x14ac:dyDescent="0.25">
      <c r="A19" s="9">
        <v>2</v>
      </c>
      <c r="B19" s="65" t="s">
        <v>55</v>
      </c>
      <c r="C19" s="66"/>
      <c r="D19" s="67"/>
      <c r="E19" s="5" t="s">
        <v>49</v>
      </c>
      <c r="F19" s="9">
        <v>40</v>
      </c>
      <c r="G19" s="14">
        <f t="shared" si="0"/>
        <v>40</v>
      </c>
      <c r="H19" s="9">
        <f t="shared" si="1"/>
        <v>1600</v>
      </c>
      <c r="I19" s="9">
        <v>1600</v>
      </c>
      <c r="J19" s="11"/>
      <c r="K19" s="1"/>
      <c r="L19" s="1"/>
      <c r="M19" s="1"/>
      <c r="N19" s="1"/>
      <c r="O19" s="1"/>
      <c r="P19" s="1"/>
      <c r="Q19" s="1"/>
      <c r="R19" s="1"/>
      <c r="S19" s="1"/>
      <c r="T19" s="1"/>
      <c r="U19" s="1"/>
      <c r="V19" s="1"/>
      <c r="W19" s="1"/>
    </row>
    <row r="20" spans="1:23" s="10" customFormat="1" ht="60" customHeight="1" x14ac:dyDescent="0.25">
      <c r="A20" s="9">
        <v>3</v>
      </c>
      <c r="B20" s="65" t="s">
        <v>56</v>
      </c>
      <c r="C20" s="66"/>
      <c r="D20" s="67"/>
      <c r="E20" s="5" t="s">
        <v>57</v>
      </c>
      <c r="F20" s="9">
        <v>2500</v>
      </c>
      <c r="G20" s="14">
        <f t="shared" si="0"/>
        <v>20</v>
      </c>
      <c r="H20" s="9">
        <f t="shared" si="1"/>
        <v>50000</v>
      </c>
      <c r="I20" s="9">
        <v>50000</v>
      </c>
      <c r="J20" s="11"/>
      <c r="K20" s="1"/>
      <c r="L20" s="1"/>
      <c r="M20" s="1"/>
      <c r="N20" s="1"/>
      <c r="O20" s="1"/>
      <c r="P20" s="1"/>
      <c r="Q20" s="1"/>
      <c r="R20" s="1"/>
      <c r="S20" s="1"/>
      <c r="T20" s="1"/>
      <c r="U20" s="1"/>
      <c r="V20" s="1"/>
      <c r="W20" s="1"/>
    </row>
    <row r="21" spans="1:23" s="10" customFormat="1" ht="25.5" customHeight="1" x14ac:dyDescent="0.25">
      <c r="A21" s="9">
        <v>4</v>
      </c>
      <c r="B21" s="65" t="s">
        <v>116</v>
      </c>
      <c r="C21" s="66"/>
      <c r="D21" s="67"/>
      <c r="E21" s="5" t="s">
        <v>49</v>
      </c>
      <c r="F21" s="9">
        <v>1500</v>
      </c>
      <c r="G21" s="14">
        <f t="shared" si="0"/>
        <v>40</v>
      </c>
      <c r="H21" s="9">
        <f t="shared" si="1"/>
        <v>60000</v>
      </c>
      <c r="I21" s="9">
        <v>60000</v>
      </c>
      <c r="J21" s="11"/>
      <c r="K21" s="1"/>
      <c r="L21" s="1"/>
      <c r="M21" s="1"/>
      <c r="N21" s="1"/>
      <c r="O21" s="1"/>
      <c r="P21" s="1"/>
      <c r="Q21" s="1"/>
      <c r="R21" s="1"/>
      <c r="S21" s="1"/>
      <c r="T21" s="1"/>
      <c r="U21" s="1"/>
      <c r="V21" s="1"/>
      <c r="W21" s="1"/>
    </row>
    <row r="22" spans="1:23" ht="27.75" customHeight="1" x14ac:dyDescent="0.25">
      <c r="A22" s="68" t="s">
        <v>32</v>
      </c>
      <c r="B22" s="69"/>
      <c r="C22" s="69"/>
      <c r="D22" s="70"/>
      <c r="E22" s="5"/>
      <c r="F22" s="11"/>
      <c r="G22" s="14"/>
      <c r="H22" s="6">
        <f>SUM(H18:H21)</f>
        <v>113600</v>
      </c>
      <c r="I22" s="6">
        <f>SUM(I18:I21)</f>
        <v>113600</v>
      </c>
      <c r="J22" s="6">
        <f>SUM(J18:J21)</f>
        <v>0</v>
      </c>
    </row>
    <row r="23" spans="1:23" ht="9.75" customHeight="1" x14ac:dyDescent="0.25">
      <c r="A23" s="43"/>
      <c r="B23" s="43"/>
      <c r="C23" s="43"/>
      <c r="D23" s="43"/>
      <c r="E23" s="43"/>
      <c r="F23" s="43"/>
      <c r="G23" s="43"/>
      <c r="H23" s="43"/>
      <c r="I23" s="43"/>
      <c r="J23" s="43"/>
    </row>
    <row r="24" spans="1:23" ht="35.25" customHeight="1" x14ac:dyDescent="0.25">
      <c r="A24" s="15" t="s">
        <v>9</v>
      </c>
      <c r="B24" s="64" t="s">
        <v>33</v>
      </c>
      <c r="C24" s="64"/>
      <c r="D24" s="64"/>
      <c r="E24" s="64"/>
      <c r="F24" s="64"/>
      <c r="G24" s="64"/>
      <c r="H24" s="64"/>
      <c r="I24" s="64"/>
      <c r="J24" s="64"/>
    </row>
    <row r="25" spans="1:23" ht="35.25" customHeight="1" x14ac:dyDescent="0.25">
      <c r="A25" s="12">
        <v>1</v>
      </c>
      <c r="B25" s="63" t="s">
        <v>139</v>
      </c>
      <c r="C25" s="61"/>
      <c r="D25" s="61"/>
      <c r="E25" s="61"/>
      <c r="F25" s="61"/>
      <c r="G25" s="61"/>
      <c r="H25" s="61"/>
      <c r="I25" s="61"/>
      <c r="J25" s="61"/>
    </row>
    <row r="26" spans="1:23" ht="30.75" customHeight="1" x14ac:dyDescent="0.25">
      <c r="A26" s="13"/>
      <c r="B26" s="85"/>
      <c r="C26" s="85"/>
      <c r="D26" s="85"/>
      <c r="E26" s="85"/>
      <c r="F26" s="85"/>
      <c r="G26" s="85"/>
      <c r="H26" s="85"/>
      <c r="I26" s="85"/>
      <c r="J26" s="85"/>
    </row>
  </sheetData>
  <mergeCells count="40">
    <mergeCell ref="B26:J26"/>
    <mergeCell ref="A1:J1"/>
    <mergeCell ref="A2:B2"/>
    <mergeCell ref="C2:E2"/>
    <mergeCell ref="F2:J2"/>
    <mergeCell ref="A3:B3"/>
    <mergeCell ref="C3:E3"/>
    <mergeCell ref="F3:J3"/>
    <mergeCell ref="A4:J4"/>
    <mergeCell ref="A5:B6"/>
    <mergeCell ref="C5:E6"/>
    <mergeCell ref="F5:F6"/>
    <mergeCell ref="A7:J7"/>
    <mergeCell ref="A8:B8"/>
    <mergeCell ref="C8:J8"/>
    <mergeCell ref="A9:B9"/>
    <mergeCell ref="C9:J9"/>
    <mergeCell ref="A10:B10"/>
    <mergeCell ref="C10:J10"/>
    <mergeCell ref="A11:J11"/>
    <mergeCell ref="A12:A13"/>
    <mergeCell ref="B12:E13"/>
    <mergeCell ref="F12:G12"/>
    <mergeCell ref="H12:J13"/>
    <mergeCell ref="B14:E14"/>
    <mergeCell ref="H14:J14"/>
    <mergeCell ref="A15:J15"/>
    <mergeCell ref="A16:A17"/>
    <mergeCell ref="B16:D17"/>
    <mergeCell ref="E16:G16"/>
    <mergeCell ref="H16:H17"/>
    <mergeCell ref="I16:J16"/>
    <mergeCell ref="A23:J23"/>
    <mergeCell ref="B24:J24"/>
    <mergeCell ref="B25:J25"/>
    <mergeCell ref="B18:D18"/>
    <mergeCell ref="B19:D19"/>
    <mergeCell ref="B20:D20"/>
    <mergeCell ref="B21:D21"/>
    <mergeCell ref="A22:D22"/>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view="pageBreakPreview"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18" customFormat="1" ht="30.75"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34.5" customHeight="1" x14ac:dyDescent="0.25">
      <c r="A3" s="87" t="s">
        <v>58</v>
      </c>
      <c r="B3" s="87"/>
      <c r="C3" s="50" t="s">
        <v>59</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H19</f>
        <v>151200</v>
      </c>
      <c r="H6" s="7">
        <v>170000</v>
      </c>
      <c r="I6" s="7">
        <v>180000</v>
      </c>
      <c r="J6" s="7">
        <v>180000</v>
      </c>
    </row>
    <row r="7" spans="1:10" ht="8.1" customHeight="1" x14ac:dyDescent="0.25">
      <c r="A7" s="43"/>
      <c r="B7" s="43"/>
      <c r="C7" s="43"/>
      <c r="D7" s="43"/>
      <c r="E7" s="43"/>
      <c r="F7" s="43"/>
      <c r="G7" s="43"/>
      <c r="H7" s="43"/>
      <c r="I7" s="43"/>
      <c r="J7" s="43"/>
    </row>
    <row r="8" spans="1:10" ht="24" customHeight="1" x14ac:dyDescent="0.25">
      <c r="A8" s="88" t="s">
        <v>16</v>
      </c>
      <c r="B8" s="88"/>
      <c r="C8" s="89" t="s">
        <v>60</v>
      </c>
      <c r="D8" s="89"/>
      <c r="E8" s="89"/>
      <c r="F8" s="89"/>
      <c r="G8" s="89"/>
      <c r="H8" s="89"/>
      <c r="I8" s="89"/>
      <c r="J8" s="89"/>
    </row>
    <row r="9" spans="1:10" ht="89.25" customHeight="1" x14ac:dyDescent="0.25">
      <c r="A9" s="90" t="s">
        <v>17</v>
      </c>
      <c r="B9" s="91"/>
      <c r="C9" s="77" t="s">
        <v>147</v>
      </c>
      <c r="D9" s="78"/>
      <c r="E9" s="78"/>
      <c r="F9" s="78"/>
      <c r="G9" s="78"/>
      <c r="H9" s="78"/>
      <c r="I9" s="78"/>
      <c r="J9" s="79"/>
    </row>
    <row r="10" spans="1:10" ht="45" customHeight="1" x14ac:dyDescent="0.25">
      <c r="A10" s="80" t="s">
        <v>18</v>
      </c>
      <c r="B10" s="80"/>
      <c r="C10" s="81" t="s">
        <v>61</v>
      </c>
      <c r="D10" s="82"/>
      <c r="E10" s="82"/>
      <c r="F10" s="82"/>
      <c r="G10" s="82"/>
      <c r="H10" s="82"/>
      <c r="I10" s="82"/>
      <c r="J10" s="82"/>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32.25" customHeight="1" x14ac:dyDescent="0.25">
      <c r="A14" s="4">
        <v>1</v>
      </c>
      <c r="B14" s="74" t="s">
        <v>62</v>
      </c>
      <c r="C14" s="74"/>
      <c r="D14" s="74"/>
      <c r="E14" s="74"/>
      <c r="F14" s="4">
        <v>35</v>
      </c>
      <c r="G14" s="4">
        <v>35</v>
      </c>
      <c r="H14" s="92" t="s">
        <v>143</v>
      </c>
      <c r="I14" s="93"/>
      <c r="J14" s="94"/>
    </row>
    <row r="15" spans="1:10" ht="8.1" customHeight="1" x14ac:dyDescent="0.25">
      <c r="A15" s="43"/>
      <c r="B15" s="43"/>
      <c r="C15" s="43"/>
      <c r="D15" s="43"/>
      <c r="E15" s="43"/>
      <c r="F15" s="43"/>
      <c r="G15" s="43"/>
      <c r="H15" s="43"/>
      <c r="I15" s="43"/>
      <c r="J15" s="43"/>
    </row>
    <row r="16" spans="1:10" ht="19.5" customHeight="1" x14ac:dyDescent="0.25">
      <c r="A16" s="42" t="s">
        <v>9</v>
      </c>
      <c r="B16" s="42" t="s">
        <v>23</v>
      </c>
      <c r="C16" s="42"/>
      <c r="D16" s="42"/>
      <c r="E16" s="42" t="s">
        <v>24</v>
      </c>
      <c r="F16" s="42"/>
      <c r="G16" s="42"/>
      <c r="H16" s="42" t="s">
        <v>27</v>
      </c>
      <c r="I16" s="42" t="s">
        <v>28</v>
      </c>
      <c r="J16" s="42"/>
    </row>
    <row r="17" spans="1:10" ht="32.25" customHeight="1" x14ac:dyDescent="0.25">
      <c r="A17" s="51"/>
      <c r="B17" s="51"/>
      <c r="C17" s="51"/>
      <c r="D17" s="51"/>
      <c r="E17" s="3" t="s">
        <v>25</v>
      </c>
      <c r="F17" s="3" t="s">
        <v>26</v>
      </c>
      <c r="G17" s="3" t="s">
        <v>31</v>
      </c>
      <c r="H17" s="51"/>
      <c r="I17" s="3" t="s">
        <v>29</v>
      </c>
      <c r="J17" s="3" t="s">
        <v>30</v>
      </c>
    </row>
    <row r="18" spans="1:10" s="10" customFormat="1" ht="26.25" customHeight="1" x14ac:dyDescent="0.25">
      <c r="A18" s="9">
        <v>1</v>
      </c>
      <c r="B18" s="65" t="s">
        <v>63</v>
      </c>
      <c r="C18" s="66"/>
      <c r="D18" s="67"/>
      <c r="E18" s="5" t="s">
        <v>49</v>
      </c>
      <c r="F18" s="9">
        <v>35</v>
      </c>
      <c r="G18" s="14">
        <f>H18/F18</f>
        <v>4320</v>
      </c>
      <c r="H18" s="9">
        <f>I18+J18</f>
        <v>151200</v>
      </c>
      <c r="I18" s="9">
        <v>151200</v>
      </c>
      <c r="J18" s="11"/>
    </row>
    <row r="19" spans="1:10" ht="21" customHeight="1" x14ac:dyDescent="0.25">
      <c r="A19" s="68" t="s">
        <v>32</v>
      </c>
      <c r="B19" s="69"/>
      <c r="C19" s="69"/>
      <c r="D19" s="70"/>
      <c r="E19" s="5"/>
      <c r="F19" s="11">
        <f>F18</f>
        <v>35</v>
      </c>
      <c r="G19" s="14"/>
      <c r="H19" s="6">
        <f>SUM(H18:H18)</f>
        <v>151200</v>
      </c>
      <c r="I19" s="6">
        <f>SUM(I18:I18)</f>
        <v>151200</v>
      </c>
      <c r="J19" s="6">
        <f>SUM(J18:J18)</f>
        <v>0</v>
      </c>
    </row>
    <row r="20" spans="1:10" ht="8.1" customHeight="1" x14ac:dyDescent="0.25">
      <c r="A20" s="43"/>
      <c r="B20" s="43"/>
      <c r="C20" s="43"/>
      <c r="D20" s="43"/>
      <c r="E20" s="43"/>
      <c r="F20" s="43"/>
      <c r="G20" s="43"/>
      <c r="H20" s="43"/>
      <c r="I20" s="43"/>
      <c r="J20" s="43"/>
    </row>
    <row r="21" spans="1:10" ht="22.5" customHeight="1" x14ac:dyDescent="0.25">
      <c r="A21" s="15" t="s">
        <v>9</v>
      </c>
      <c r="B21" s="64" t="s">
        <v>33</v>
      </c>
      <c r="C21" s="64"/>
      <c r="D21" s="64"/>
      <c r="E21" s="64"/>
      <c r="F21" s="64"/>
      <c r="G21" s="64"/>
      <c r="H21" s="64"/>
      <c r="I21" s="64"/>
      <c r="J21" s="64"/>
    </row>
    <row r="22" spans="1:10" ht="115.5" customHeight="1" x14ac:dyDescent="0.25">
      <c r="A22" s="12">
        <v>1</v>
      </c>
      <c r="B22" s="63" t="s">
        <v>141</v>
      </c>
      <c r="C22" s="61"/>
      <c r="D22" s="61"/>
      <c r="E22" s="61"/>
      <c r="F22" s="61"/>
      <c r="G22" s="61"/>
      <c r="H22" s="61"/>
      <c r="I22" s="61"/>
      <c r="J22" s="61"/>
    </row>
    <row r="23" spans="1:10" ht="30.75" customHeight="1" x14ac:dyDescent="0.25">
      <c r="A23" s="13"/>
      <c r="B23" s="85"/>
      <c r="C23" s="85"/>
      <c r="D23" s="85"/>
      <c r="E23" s="85"/>
      <c r="F23" s="85"/>
      <c r="G23" s="85"/>
      <c r="H23" s="85"/>
      <c r="I23" s="85"/>
      <c r="J23" s="85"/>
    </row>
  </sheetData>
  <mergeCells count="37">
    <mergeCell ref="B22:J22"/>
    <mergeCell ref="B23:J23"/>
    <mergeCell ref="B18:D18"/>
    <mergeCell ref="A19:D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3"/>
  <sheetViews>
    <sheetView view="pageBreakPreview" topLeftCell="A10"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18" customFormat="1" ht="30.75"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33" customHeight="1" x14ac:dyDescent="0.25">
      <c r="A3" s="87" t="s">
        <v>64</v>
      </c>
      <c r="B3" s="87"/>
      <c r="C3" s="50" t="s">
        <v>65</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H19</f>
        <v>165000</v>
      </c>
      <c r="H6" s="7">
        <v>150000</v>
      </c>
      <c r="I6" s="7">
        <v>150000</v>
      </c>
      <c r="J6" s="7">
        <v>150000</v>
      </c>
    </row>
    <row r="7" spans="1:10" ht="8.1" customHeight="1" x14ac:dyDescent="0.25">
      <c r="A7" s="43"/>
      <c r="B7" s="43"/>
      <c r="C7" s="43"/>
      <c r="D7" s="43"/>
      <c r="E7" s="43"/>
      <c r="F7" s="43"/>
      <c r="G7" s="43"/>
      <c r="H7" s="43"/>
      <c r="I7" s="43"/>
      <c r="J7" s="43"/>
    </row>
    <row r="8" spans="1:10" ht="42.75" customHeight="1" x14ac:dyDescent="0.25">
      <c r="A8" s="88" t="s">
        <v>16</v>
      </c>
      <c r="B8" s="88"/>
      <c r="C8" s="89" t="s">
        <v>119</v>
      </c>
      <c r="D8" s="89"/>
      <c r="E8" s="89"/>
      <c r="F8" s="89"/>
      <c r="G8" s="89"/>
      <c r="H8" s="89"/>
      <c r="I8" s="89"/>
      <c r="J8" s="89"/>
    </row>
    <row r="9" spans="1:10" ht="77.25" customHeight="1" x14ac:dyDescent="0.25">
      <c r="A9" s="90" t="s">
        <v>17</v>
      </c>
      <c r="B9" s="91"/>
      <c r="C9" s="77" t="s">
        <v>161</v>
      </c>
      <c r="D9" s="78"/>
      <c r="E9" s="78"/>
      <c r="F9" s="78"/>
      <c r="G9" s="78"/>
      <c r="H9" s="78"/>
      <c r="I9" s="78"/>
      <c r="J9" s="79"/>
    </row>
    <row r="10" spans="1:10" ht="45" customHeight="1" x14ac:dyDescent="0.25">
      <c r="A10" s="80" t="s">
        <v>18</v>
      </c>
      <c r="B10" s="80"/>
      <c r="C10" s="81" t="s">
        <v>117</v>
      </c>
      <c r="D10" s="95"/>
      <c r="E10" s="95"/>
      <c r="F10" s="95"/>
      <c r="G10" s="95"/>
      <c r="H10" s="95"/>
      <c r="I10" s="95"/>
      <c r="J10" s="95"/>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32.25" customHeight="1" x14ac:dyDescent="0.25">
      <c r="A14" s="4">
        <v>1</v>
      </c>
      <c r="B14" s="74" t="s">
        <v>66</v>
      </c>
      <c r="C14" s="74"/>
      <c r="D14" s="74"/>
      <c r="E14" s="74"/>
      <c r="F14" s="4">
        <v>1150</v>
      </c>
      <c r="G14" s="21">
        <v>750</v>
      </c>
      <c r="H14" s="65" t="s">
        <v>143</v>
      </c>
      <c r="I14" s="66"/>
      <c r="J14" s="67"/>
    </row>
    <row r="15" spans="1:10" ht="8.1" customHeight="1" x14ac:dyDescent="0.25">
      <c r="A15" s="43"/>
      <c r="B15" s="43"/>
      <c r="C15" s="43"/>
      <c r="D15" s="43"/>
      <c r="E15" s="43"/>
      <c r="F15" s="43"/>
      <c r="G15" s="43"/>
      <c r="H15" s="43"/>
      <c r="I15" s="43"/>
      <c r="J15" s="43"/>
    </row>
    <row r="16" spans="1:10" ht="23.25" customHeight="1" x14ac:dyDescent="0.25">
      <c r="A16" s="42" t="s">
        <v>9</v>
      </c>
      <c r="B16" s="42" t="s">
        <v>23</v>
      </c>
      <c r="C16" s="42"/>
      <c r="D16" s="42"/>
      <c r="E16" s="42" t="s">
        <v>24</v>
      </c>
      <c r="F16" s="42"/>
      <c r="G16" s="42"/>
      <c r="H16" s="42" t="s">
        <v>27</v>
      </c>
      <c r="I16" s="42" t="s">
        <v>28</v>
      </c>
      <c r="J16" s="42"/>
    </row>
    <row r="17" spans="1:20" ht="32.25" customHeight="1" x14ac:dyDescent="0.25">
      <c r="A17" s="51"/>
      <c r="B17" s="51"/>
      <c r="C17" s="51"/>
      <c r="D17" s="51"/>
      <c r="E17" s="3" t="s">
        <v>25</v>
      </c>
      <c r="F17" s="3" t="s">
        <v>26</v>
      </c>
      <c r="G17" s="3" t="s">
        <v>31</v>
      </c>
      <c r="H17" s="51"/>
      <c r="I17" s="3" t="s">
        <v>29</v>
      </c>
      <c r="J17" s="3" t="s">
        <v>30</v>
      </c>
    </row>
    <row r="18" spans="1:20" s="10" customFormat="1" ht="29.25" customHeight="1" x14ac:dyDescent="0.25">
      <c r="A18" s="9">
        <v>1</v>
      </c>
      <c r="B18" s="65" t="s">
        <v>67</v>
      </c>
      <c r="C18" s="66"/>
      <c r="D18" s="67"/>
      <c r="E18" s="5" t="s">
        <v>49</v>
      </c>
      <c r="F18" s="9">
        <v>750</v>
      </c>
      <c r="G18" s="14">
        <f t="shared" ref="G18" si="0">H18/F18</f>
        <v>220</v>
      </c>
      <c r="H18" s="9">
        <f>I18+J18</f>
        <v>165000</v>
      </c>
      <c r="I18" s="9">
        <v>165000</v>
      </c>
      <c r="J18" s="11"/>
      <c r="K18" s="1"/>
      <c r="L18" s="1"/>
      <c r="M18" s="1"/>
      <c r="N18" s="1"/>
      <c r="O18" s="1"/>
      <c r="P18" s="1"/>
      <c r="Q18" s="1"/>
      <c r="R18" s="1"/>
      <c r="S18" s="1"/>
      <c r="T18" s="1"/>
    </row>
    <row r="19" spans="1:20" ht="21" customHeight="1" x14ac:dyDescent="0.25">
      <c r="A19" s="68" t="s">
        <v>32</v>
      </c>
      <c r="B19" s="69"/>
      <c r="C19" s="69"/>
      <c r="D19" s="70"/>
      <c r="E19" s="5"/>
      <c r="F19" s="11">
        <f>SUM(F18:F18)</f>
        <v>750</v>
      </c>
      <c r="G19" s="14"/>
      <c r="H19" s="11">
        <f>SUM(H18:H18)</f>
        <v>165000</v>
      </c>
      <c r="I19" s="6">
        <f>SUM(I18:I18)</f>
        <v>165000</v>
      </c>
      <c r="J19" s="6">
        <f>SUM(J18:J18)</f>
        <v>0</v>
      </c>
    </row>
    <row r="20" spans="1:20" ht="8.1" customHeight="1" x14ac:dyDescent="0.25">
      <c r="A20" s="99"/>
      <c r="B20" s="99"/>
      <c r="C20" s="99"/>
      <c r="D20" s="99"/>
      <c r="E20" s="99"/>
      <c r="F20" s="99"/>
      <c r="G20" s="99"/>
      <c r="H20" s="99"/>
      <c r="I20" s="99"/>
      <c r="J20" s="99"/>
    </row>
    <row r="21" spans="1:20" ht="20.25" customHeight="1" x14ac:dyDescent="0.25">
      <c r="A21" s="15" t="s">
        <v>9</v>
      </c>
      <c r="B21" s="100" t="s">
        <v>33</v>
      </c>
      <c r="C21" s="101"/>
      <c r="D21" s="101"/>
      <c r="E21" s="101"/>
      <c r="F21" s="101"/>
      <c r="G21" s="101"/>
      <c r="H21" s="101"/>
      <c r="I21" s="101"/>
      <c r="J21" s="102"/>
    </row>
    <row r="22" spans="1:20" ht="24" customHeight="1" x14ac:dyDescent="0.25">
      <c r="A22" s="12">
        <v>1</v>
      </c>
      <c r="B22" s="103" t="s">
        <v>131</v>
      </c>
      <c r="C22" s="104"/>
      <c r="D22" s="104"/>
      <c r="E22" s="104"/>
      <c r="F22" s="104"/>
      <c r="G22" s="104"/>
      <c r="H22" s="104"/>
      <c r="I22" s="104"/>
      <c r="J22" s="105"/>
    </row>
    <row r="23" spans="1:20" ht="30.75" customHeight="1" x14ac:dyDescent="0.25">
      <c r="A23" s="13"/>
      <c r="B23" s="96"/>
      <c r="C23" s="97"/>
      <c r="D23" s="97"/>
      <c r="E23" s="97"/>
      <c r="F23" s="97"/>
      <c r="G23" s="97"/>
      <c r="H23" s="97"/>
      <c r="I23" s="97"/>
      <c r="J23" s="98"/>
    </row>
  </sheetData>
  <mergeCells count="37">
    <mergeCell ref="A15:J15"/>
    <mergeCell ref="A16:A17"/>
    <mergeCell ref="B16:D17"/>
    <mergeCell ref="E16:G16"/>
    <mergeCell ref="H16:H17"/>
    <mergeCell ref="I16:J16"/>
    <mergeCell ref="B23:J23"/>
    <mergeCell ref="B18:D18"/>
    <mergeCell ref="A19:D19"/>
    <mergeCell ref="A20:J20"/>
    <mergeCell ref="B21:J21"/>
    <mergeCell ref="B22:J22"/>
    <mergeCell ref="A9:B9"/>
    <mergeCell ref="C9:J9"/>
    <mergeCell ref="A10:B10"/>
    <mergeCell ref="C10:J10"/>
    <mergeCell ref="A11:J11"/>
    <mergeCell ref="A12:A13"/>
    <mergeCell ref="B12:E13"/>
    <mergeCell ref="F12:G12"/>
    <mergeCell ref="H12:J13"/>
    <mergeCell ref="B14:E14"/>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view="pageBreakPreview" topLeftCell="A10"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5" style="1" customWidth="1"/>
    <col min="12" max="12" width="17.7109375" style="1" customWidth="1"/>
    <col min="13" max="13" width="11.7109375" style="1" customWidth="1"/>
    <col min="14" max="16384" width="9.140625" style="1"/>
  </cols>
  <sheetData>
    <row r="1" spans="1:10" s="18" customFormat="1" ht="30.75"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37.5" customHeight="1" x14ac:dyDescent="0.25">
      <c r="A3" s="87" t="s">
        <v>175</v>
      </c>
      <c r="B3" s="87"/>
      <c r="C3" s="50" t="s">
        <v>184</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H20</f>
        <v>716800</v>
      </c>
      <c r="H6" s="7">
        <v>742400</v>
      </c>
      <c r="I6" s="7">
        <v>742400</v>
      </c>
      <c r="J6" s="7">
        <v>742400</v>
      </c>
    </row>
    <row r="7" spans="1:10" ht="8.1" customHeight="1" x14ac:dyDescent="0.25">
      <c r="A7" s="43"/>
      <c r="B7" s="43"/>
      <c r="C7" s="43"/>
      <c r="D7" s="43"/>
      <c r="E7" s="43"/>
      <c r="F7" s="43"/>
      <c r="G7" s="43"/>
      <c r="H7" s="43"/>
      <c r="I7" s="43"/>
      <c r="J7" s="43"/>
    </row>
    <row r="8" spans="1:10" ht="27.75" customHeight="1" x14ac:dyDescent="0.25">
      <c r="A8" s="88" t="s">
        <v>16</v>
      </c>
      <c r="B8" s="88"/>
      <c r="C8" s="89" t="s">
        <v>69</v>
      </c>
      <c r="D8" s="89"/>
      <c r="E8" s="89"/>
      <c r="F8" s="89"/>
      <c r="G8" s="89"/>
      <c r="H8" s="89"/>
      <c r="I8" s="89"/>
      <c r="J8" s="89"/>
    </row>
    <row r="9" spans="1:10" ht="70.5" customHeight="1" x14ac:dyDescent="0.25">
      <c r="A9" s="90" t="s">
        <v>17</v>
      </c>
      <c r="B9" s="91"/>
      <c r="C9" s="77" t="s">
        <v>125</v>
      </c>
      <c r="D9" s="78"/>
      <c r="E9" s="78"/>
      <c r="F9" s="78"/>
      <c r="G9" s="78"/>
      <c r="H9" s="78"/>
      <c r="I9" s="78"/>
      <c r="J9" s="79"/>
    </row>
    <row r="10" spans="1:10" ht="45" customHeight="1" x14ac:dyDescent="0.25">
      <c r="A10" s="80" t="s">
        <v>18</v>
      </c>
      <c r="B10" s="80"/>
      <c r="C10" s="81" t="s">
        <v>70</v>
      </c>
      <c r="D10" s="82"/>
      <c r="E10" s="82"/>
      <c r="F10" s="82"/>
      <c r="G10" s="82"/>
      <c r="H10" s="82"/>
      <c r="I10" s="82"/>
      <c r="J10" s="82"/>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32.25" customHeight="1" x14ac:dyDescent="0.25">
      <c r="A14" s="4">
        <v>1</v>
      </c>
      <c r="B14" s="74" t="s">
        <v>62</v>
      </c>
      <c r="C14" s="74"/>
      <c r="D14" s="74"/>
      <c r="E14" s="74"/>
      <c r="F14" s="4">
        <v>1100</v>
      </c>
      <c r="G14" s="4">
        <v>1280</v>
      </c>
      <c r="H14" s="65" t="s">
        <v>143</v>
      </c>
      <c r="I14" s="66"/>
      <c r="J14" s="67"/>
    </row>
    <row r="15" spans="1:10" ht="8.1" customHeight="1" x14ac:dyDescent="0.25">
      <c r="A15" s="43"/>
      <c r="B15" s="43"/>
      <c r="C15" s="43"/>
      <c r="D15" s="43"/>
      <c r="E15" s="43"/>
      <c r="F15" s="43"/>
      <c r="G15" s="43"/>
      <c r="H15" s="43"/>
      <c r="I15" s="43"/>
      <c r="J15" s="43"/>
    </row>
    <row r="16" spans="1:10" ht="30" customHeight="1" x14ac:dyDescent="0.25">
      <c r="A16" s="42" t="s">
        <v>9</v>
      </c>
      <c r="B16" s="42" t="s">
        <v>23</v>
      </c>
      <c r="C16" s="42"/>
      <c r="D16" s="42"/>
      <c r="E16" s="42" t="s">
        <v>24</v>
      </c>
      <c r="F16" s="42"/>
      <c r="G16" s="42"/>
      <c r="H16" s="42" t="s">
        <v>27</v>
      </c>
      <c r="I16" s="42" t="s">
        <v>28</v>
      </c>
      <c r="J16" s="42"/>
    </row>
    <row r="17" spans="1:13" ht="32.25" customHeight="1" x14ac:dyDescent="0.25">
      <c r="A17" s="51"/>
      <c r="B17" s="51"/>
      <c r="C17" s="51"/>
      <c r="D17" s="51"/>
      <c r="E17" s="3" t="s">
        <v>25</v>
      </c>
      <c r="F17" s="3" t="s">
        <v>26</v>
      </c>
      <c r="G17" s="3" t="s">
        <v>31</v>
      </c>
      <c r="H17" s="51"/>
      <c r="I17" s="3" t="s">
        <v>29</v>
      </c>
      <c r="J17" s="3" t="s">
        <v>30</v>
      </c>
    </row>
    <row r="18" spans="1:13" s="10" customFormat="1" ht="83.25" customHeight="1" x14ac:dyDescent="0.25">
      <c r="A18" s="9">
        <v>1</v>
      </c>
      <c r="B18" s="65" t="s">
        <v>149</v>
      </c>
      <c r="C18" s="66"/>
      <c r="D18" s="67"/>
      <c r="E18" s="106" t="s">
        <v>49</v>
      </c>
      <c r="F18" s="106">
        <f>850+430</f>
        <v>1280</v>
      </c>
      <c r="G18" s="106">
        <v>560</v>
      </c>
      <c r="H18" s="108">
        <f>I18+J18</f>
        <v>716800</v>
      </c>
      <c r="I18" s="108">
        <f>476000+240800</f>
        <v>716800</v>
      </c>
      <c r="J18" s="106"/>
      <c r="L18" s="26">
        <f>F18*G18</f>
        <v>716800</v>
      </c>
      <c r="M18" s="27">
        <f>80/500</f>
        <v>0.16</v>
      </c>
    </row>
    <row r="19" spans="1:13" s="10" customFormat="1" ht="75" customHeight="1" x14ac:dyDescent="0.25">
      <c r="A19" s="9">
        <v>2</v>
      </c>
      <c r="B19" s="65" t="s">
        <v>148</v>
      </c>
      <c r="C19" s="66"/>
      <c r="D19" s="67"/>
      <c r="E19" s="107"/>
      <c r="F19" s="107"/>
      <c r="G19" s="107">
        <v>560</v>
      </c>
      <c r="H19" s="109">
        <f>I19+J19</f>
        <v>0</v>
      </c>
      <c r="I19" s="109"/>
      <c r="J19" s="107"/>
      <c r="L19" s="26">
        <f>F19*G19</f>
        <v>0</v>
      </c>
    </row>
    <row r="20" spans="1:13" ht="21" customHeight="1" x14ac:dyDescent="0.25">
      <c r="A20" s="68" t="s">
        <v>32</v>
      </c>
      <c r="B20" s="69"/>
      <c r="C20" s="69"/>
      <c r="D20" s="70"/>
      <c r="E20" s="5"/>
      <c r="F20" s="11">
        <f>SUM(F18:F19)</f>
        <v>1280</v>
      </c>
      <c r="G20" s="14"/>
      <c r="H20" s="6">
        <f>I20+J20</f>
        <v>716800</v>
      </c>
      <c r="I20" s="6">
        <f>SUM(I18:I19)</f>
        <v>716800</v>
      </c>
      <c r="J20" s="6">
        <f>SUM(J18:J19)</f>
        <v>0</v>
      </c>
    </row>
    <row r="21" spans="1:13" ht="8.1" customHeight="1" x14ac:dyDescent="0.25">
      <c r="A21" s="43"/>
      <c r="B21" s="43"/>
      <c r="C21" s="43"/>
      <c r="D21" s="43"/>
      <c r="E21" s="43"/>
      <c r="F21" s="43"/>
      <c r="G21" s="43"/>
      <c r="H21" s="43"/>
      <c r="I21" s="43"/>
      <c r="J21" s="43"/>
    </row>
    <row r="22" spans="1:13" ht="20.25" customHeight="1" x14ac:dyDescent="0.25">
      <c r="A22" s="15" t="s">
        <v>9</v>
      </c>
      <c r="B22" s="64" t="s">
        <v>33</v>
      </c>
      <c r="C22" s="64"/>
      <c r="D22" s="64"/>
      <c r="E22" s="64"/>
      <c r="F22" s="64"/>
      <c r="G22" s="64"/>
      <c r="H22" s="64"/>
      <c r="I22" s="64"/>
      <c r="J22" s="64"/>
    </row>
    <row r="23" spans="1:13" ht="81" customHeight="1" x14ac:dyDescent="0.25">
      <c r="A23" s="12">
        <v>1</v>
      </c>
      <c r="B23" s="63" t="s">
        <v>150</v>
      </c>
      <c r="C23" s="61"/>
      <c r="D23" s="61"/>
      <c r="E23" s="61"/>
      <c r="F23" s="61"/>
      <c r="G23" s="61"/>
      <c r="H23" s="61"/>
      <c r="I23" s="61"/>
      <c r="J23" s="61"/>
    </row>
    <row r="24" spans="1:13" ht="30.75" customHeight="1" x14ac:dyDescent="0.25">
      <c r="A24" s="13"/>
      <c r="B24" s="85"/>
      <c r="C24" s="85"/>
      <c r="D24" s="85"/>
      <c r="E24" s="85"/>
      <c r="F24" s="85"/>
      <c r="G24" s="85"/>
      <c r="H24" s="85"/>
      <c r="I24" s="85"/>
      <c r="J24" s="85"/>
    </row>
  </sheetData>
  <mergeCells count="44">
    <mergeCell ref="B23:J23"/>
    <mergeCell ref="B24:J24"/>
    <mergeCell ref="B18:D18"/>
    <mergeCell ref="B19:D19"/>
    <mergeCell ref="A20:D20"/>
    <mergeCell ref="A21:J21"/>
    <mergeCell ref="B22:J22"/>
    <mergeCell ref="E18:E19"/>
    <mergeCell ref="F18:F19"/>
    <mergeCell ref="I18:I19"/>
    <mergeCell ref="J18:J19"/>
    <mergeCell ref="H18:H19"/>
    <mergeCell ref="G18:G19"/>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4"/>
  <sheetViews>
    <sheetView view="pageBreakPreview" topLeftCell="A4"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 width="9.140625" style="1"/>
    <col min="17" max="18" width="10.140625" style="1" customWidth="1"/>
    <col min="19" max="16384" width="9.140625" style="1"/>
  </cols>
  <sheetData>
    <row r="1" spans="1:10" s="18" customFormat="1" ht="30.75"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33" customHeight="1" x14ac:dyDescent="0.25">
      <c r="A3" s="87" t="s">
        <v>68</v>
      </c>
      <c r="B3" s="87"/>
      <c r="C3" s="50" t="s">
        <v>72</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I29</f>
        <v>2636700</v>
      </c>
      <c r="H6" s="7">
        <v>3024400</v>
      </c>
      <c r="I6" s="7">
        <v>3024400</v>
      </c>
      <c r="J6" s="7">
        <v>3024400</v>
      </c>
    </row>
    <row r="7" spans="1:10" ht="8.1" customHeight="1" x14ac:dyDescent="0.25">
      <c r="A7" s="43"/>
      <c r="B7" s="43"/>
      <c r="C7" s="43"/>
      <c r="D7" s="43"/>
      <c r="E7" s="43"/>
      <c r="F7" s="43"/>
      <c r="G7" s="43"/>
      <c r="H7" s="43"/>
      <c r="I7" s="43"/>
      <c r="J7" s="43"/>
    </row>
    <row r="8" spans="1:10" ht="42" customHeight="1" x14ac:dyDescent="0.25">
      <c r="A8" s="88" t="s">
        <v>16</v>
      </c>
      <c r="B8" s="88"/>
      <c r="C8" s="89" t="s">
        <v>118</v>
      </c>
      <c r="D8" s="89"/>
      <c r="E8" s="89"/>
      <c r="F8" s="89"/>
      <c r="G8" s="89"/>
      <c r="H8" s="89"/>
      <c r="I8" s="89"/>
      <c r="J8" s="89"/>
    </row>
    <row r="9" spans="1:10" ht="174" customHeight="1" x14ac:dyDescent="0.25">
      <c r="A9" s="90" t="s">
        <v>17</v>
      </c>
      <c r="B9" s="91"/>
      <c r="C9" s="77" t="s">
        <v>178</v>
      </c>
      <c r="D9" s="78"/>
      <c r="E9" s="78"/>
      <c r="F9" s="78"/>
      <c r="G9" s="78"/>
      <c r="H9" s="78"/>
      <c r="I9" s="78"/>
      <c r="J9" s="79"/>
    </row>
    <row r="10" spans="1:10" ht="45" customHeight="1" x14ac:dyDescent="0.25">
      <c r="A10" s="80" t="s">
        <v>18</v>
      </c>
      <c r="B10" s="80"/>
      <c r="C10" s="81" t="s">
        <v>179</v>
      </c>
      <c r="D10" s="95"/>
      <c r="E10" s="95"/>
      <c r="F10" s="95"/>
      <c r="G10" s="95"/>
      <c r="H10" s="95"/>
      <c r="I10" s="95"/>
      <c r="J10" s="95"/>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23.25" customHeight="1" x14ac:dyDescent="0.25">
      <c r="A14" s="4">
        <v>1</v>
      </c>
      <c r="B14" s="74" t="s">
        <v>111</v>
      </c>
      <c r="C14" s="74"/>
      <c r="D14" s="74"/>
      <c r="E14" s="74"/>
      <c r="F14" s="4">
        <v>20</v>
      </c>
      <c r="G14" s="29" t="s">
        <v>151</v>
      </c>
      <c r="H14" s="110" t="s">
        <v>151</v>
      </c>
      <c r="I14" s="66"/>
      <c r="J14" s="67"/>
    </row>
    <row r="15" spans="1:10" ht="28.5" customHeight="1" x14ac:dyDescent="0.25">
      <c r="A15" s="4">
        <v>2</v>
      </c>
      <c r="B15" s="74" t="s">
        <v>112</v>
      </c>
      <c r="C15" s="74"/>
      <c r="D15" s="74"/>
      <c r="E15" s="74"/>
      <c r="F15" s="4">
        <v>420</v>
      </c>
      <c r="G15" s="4">
        <v>450</v>
      </c>
      <c r="H15" s="65" t="s">
        <v>143</v>
      </c>
      <c r="I15" s="66"/>
      <c r="J15" s="67"/>
    </row>
    <row r="16" spans="1:10" ht="30.75" customHeight="1" x14ac:dyDescent="0.25">
      <c r="A16" s="4">
        <v>3</v>
      </c>
      <c r="B16" s="74" t="s">
        <v>73</v>
      </c>
      <c r="C16" s="74"/>
      <c r="D16" s="74"/>
      <c r="E16" s="74"/>
      <c r="F16" s="4">
        <v>85</v>
      </c>
      <c r="G16" s="29" t="s">
        <v>151</v>
      </c>
      <c r="H16" s="110" t="s">
        <v>151</v>
      </c>
      <c r="I16" s="66"/>
      <c r="J16" s="67"/>
    </row>
    <row r="17" spans="1:19" ht="28.5" customHeight="1" x14ac:dyDescent="0.25">
      <c r="A17" s="4">
        <v>4</v>
      </c>
      <c r="B17" s="74" t="s">
        <v>74</v>
      </c>
      <c r="C17" s="74"/>
      <c r="D17" s="74"/>
      <c r="E17" s="74"/>
      <c r="F17" s="4">
        <v>350</v>
      </c>
      <c r="G17" s="4">
        <f>F27</f>
        <v>350</v>
      </c>
      <c r="H17" s="65" t="s">
        <v>143</v>
      </c>
      <c r="I17" s="66"/>
      <c r="J17" s="67"/>
    </row>
    <row r="18" spans="1:19" ht="26.25" customHeight="1" x14ac:dyDescent="0.25">
      <c r="A18" s="4">
        <v>5</v>
      </c>
      <c r="B18" s="74" t="s">
        <v>75</v>
      </c>
      <c r="C18" s="74"/>
      <c r="D18" s="74"/>
      <c r="E18" s="74"/>
      <c r="F18" s="4">
        <v>15</v>
      </c>
      <c r="G18" s="24">
        <f>F25</f>
        <v>15</v>
      </c>
      <c r="H18" s="65" t="s">
        <v>143</v>
      </c>
      <c r="I18" s="66"/>
      <c r="J18" s="67"/>
    </row>
    <row r="19" spans="1:19" ht="28.5" customHeight="1" x14ac:dyDescent="0.25">
      <c r="A19" s="4">
        <v>6</v>
      </c>
      <c r="B19" s="74" t="s">
        <v>140</v>
      </c>
      <c r="C19" s="74"/>
      <c r="D19" s="74"/>
      <c r="E19" s="74"/>
      <c r="F19" s="4" t="s">
        <v>152</v>
      </c>
      <c r="G19" s="25" t="s">
        <v>177</v>
      </c>
      <c r="H19" s="65" t="s">
        <v>143</v>
      </c>
      <c r="I19" s="66"/>
      <c r="J19" s="67"/>
    </row>
    <row r="20" spans="1:19" ht="30.75" customHeight="1" x14ac:dyDescent="0.25">
      <c r="A20" s="4">
        <v>7</v>
      </c>
      <c r="B20" s="74" t="s">
        <v>76</v>
      </c>
      <c r="C20" s="74"/>
      <c r="D20" s="74"/>
      <c r="E20" s="74"/>
      <c r="F20" s="4">
        <v>48000</v>
      </c>
      <c r="G20" s="21" t="s">
        <v>153</v>
      </c>
      <c r="H20" s="65" t="s">
        <v>154</v>
      </c>
      <c r="I20" s="66"/>
      <c r="J20" s="67"/>
      <c r="K20" s="22"/>
      <c r="L20" s="22"/>
      <c r="M20" s="22"/>
      <c r="N20" s="22"/>
      <c r="O20" s="22"/>
      <c r="P20" s="22"/>
      <c r="Q20" s="22"/>
      <c r="R20" s="22"/>
      <c r="S20" s="22"/>
    </row>
    <row r="21" spans="1:19" ht="8.1" customHeight="1" x14ac:dyDescent="0.25">
      <c r="A21" s="43"/>
      <c r="B21" s="43"/>
      <c r="C21" s="43"/>
      <c r="D21" s="43"/>
      <c r="E21" s="43"/>
      <c r="F21" s="43"/>
      <c r="G21" s="43"/>
      <c r="H21" s="43"/>
      <c r="I21" s="43"/>
      <c r="J21" s="43"/>
      <c r="K21" s="22"/>
      <c r="L21" s="22"/>
      <c r="M21" s="22"/>
      <c r="N21" s="22"/>
      <c r="O21" s="22"/>
      <c r="P21" s="22"/>
      <c r="Q21" s="22"/>
      <c r="R21" s="22"/>
      <c r="S21" s="22"/>
    </row>
    <row r="22" spans="1:19" ht="21" customHeight="1" x14ac:dyDescent="0.25">
      <c r="A22" s="42" t="s">
        <v>9</v>
      </c>
      <c r="B22" s="42" t="s">
        <v>23</v>
      </c>
      <c r="C22" s="42"/>
      <c r="D22" s="42"/>
      <c r="E22" s="42" t="s">
        <v>24</v>
      </c>
      <c r="F22" s="42"/>
      <c r="G22" s="42"/>
      <c r="H22" s="42" t="s">
        <v>27</v>
      </c>
      <c r="I22" s="42" t="s">
        <v>28</v>
      </c>
      <c r="J22" s="42"/>
      <c r="K22" s="22"/>
      <c r="L22" s="22"/>
      <c r="M22" s="22"/>
      <c r="N22" s="22"/>
      <c r="O22" s="22"/>
      <c r="P22" s="22"/>
      <c r="Q22" s="22"/>
      <c r="R22" s="22"/>
      <c r="S22" s="22"/>
    </row>
    <row r="23" spans="1:19" ht="32.25" customHeight="1" x14ac:dyDescent="0.25">
      <c r="A23" s="51"/>
      <c r="B23" s="51"/>
      <c r="C23" s="51"/>
      <c r="D23" s="51"/>
      <c r="E23" s="3" t="s">
        <v>25</v>
      </c>
      <c r="F23" s="3" t="s">
        <v>26</v>
      </c>
      <c r="G23" s="3" t="s">
        <v>31</v>
      </c>
      <c r="H23" s="51"/>
      <c r="I23" s="3" t="s">
        <v>29</v>
      </c>
      <c r="J23" s="3" t="s">
        <v>30</v>
      </c>
    </row>
    <row r="24" spans="1:19" s="22" customFormat="1" ht="31.5" customHeight="1" x14ac:dyDescent="0.25">
      <c r="A24" s="9">
        <v>1</v>
      </c>
      <c r="B24" s="65" t="s">
        <v>77</v>
      </c>
      <c r="C24" s="66"/>
      <c r="D24" s="67"/>
      <c r="E24" s="5" t="s">
        <v>49</v>
      </c>
      <c r="F24" s="9">
        <v>450</v>
      </c>
      <c r="G24" s="14">
        <v>95</v>
      </c>
      <c r="H24" s="9">
        <f>I24+J24</f>
        <v>47250</v>
      </c>
      <c r="I24" s="9">
        <v>47250</v>
      </c>
      <c r="J24" s="11"/>
      <c r="K24" s="1"/>
      <c r="L24" s="1"/>
      <c r="M24" s="1"/>
      <c r="N24" s="1">
        <f>86100/240</f>
        <v>358.75</v>
      </c>
      <c r="O24" s="1"/>
      <c r="P24" s="1"/>
      <c r="Q24" s="1"/>
      <c r="R24" s="1"/>
      <c r="S24" s="1"/>
    </row>
    <row r="25" spans="1:19" s="22" customFormat="1" ht="42.75" customHeight="1" x14ac:dyDescent="0.25">
      <c r="A25" s="9">
        <v>2</v>
      </c>
      <c r="B25" s="65" t="s">
        <v>78</v>
      </c>
      <c r="C25" s="66"/>
      <c r="D25" s="67"/>
      <c r="E25" s="5" t="s">
        <v>49</v>
      </c>
      <c r="F25" s="9">
        <v>15</v>
      </c>
      <c r="G25" s="14">
        <v>2100</v>
      </c>
      <c r="H25" s="9">
        <f t="shared" ref="H25:H28" si="0">I25+J25</f>
        <v>32250</v>
      </c>
      <c r="I25" s="9">
        <v>32250</v>
      </c>
      <c r="J25" s="11"/>
      <c r="K25" s="1"/>
      <c r="L25" s="1"/>
      <c r="M25" s="1"/>
      <c r="N25" s="1"/>
      <c r="O25" s="1"/>
      <c r="P25" s="1"/>
      <c r="Q25" s="1"/>
      <c r="R25" s="1"/>
      <c r="S25" s="1"/>
    </row>
    <row r="26" spans="1:19" s="22" customFormat="1" ht="43.5" customHeight="1" x14ac:dyDescent="0.25">
      <c r="A26" s="9">
        <v>3</v>
      </c>
      <c r="B26" s="65" t="s">
        <v>79</v>
      </c>
      <c r="C26" s="66"/>
      <c r="D26" s="67"/>
      <c r="E26" s="5" t="s">
        <v>81</v>
      </c>
      <c r="F26" s="9">
        <v>44000</v>
      </c>
      <c r="G26" s="14">
        <v>22</v>
      </c>
      <c r="H26" s="9">
        <f t="shared" si="0"/>
        <v>708000</v>
      </c>
      <c r="I26" s="9">
        <v>708000</v>
      </c>
      <c r="J26" s="11"/>
      <c r="N26" s="22">
        <f>I28/20</f>
        <v>90010</v>
      </c>
    </row>
    <row r="27" spans="1:19" s="22" customFormat="1" ht="30.75" customHeight="1" x14ac:dyDescent="0.25">
      <c r="A27" s="9">
        <v>4</v>
      </c>
      <c r="B27" s="65" t="s">
        <v>74</v>
      </c>
      <c r="C27" s="66"/>
      <c r="D27" s="67"/>
      <c r="E27" s="5" t="s">
        <v>49</v>
      </c>
      <c r="F27" s="9">
        <v>350</v>
      </c>
      <c r="G27" s="14">
        <f t="shared" ref="G27" si="1">H27/F27</f>
        <v>140</v>
      </c>
      <c r="H27" s="9">
        <f t="shared" si="0"/>
        <v>49000</v>
      </c>
      <c r="I27" s="9">
        <v>49000</v>
      </c>
      <c r="J27" s="11"/>
    </row>
    <row r="28" spans="1:19" s="10" customFormat="1" ht="30" customHeight="1" x14ac:dyDescent="0.25">
      <c r="A28" s="9">
        <v>5</v>
      </c>
      <c r="B28" s="65" t="s">
        <v>80</v>
      </c>
      <c r="C28" s="66"/>
      <c r="D28" s="67"/>
      <c r="E28" s="5" t="s">
        <v>155</v>
      </c>
      <c r="F28" s="9">
        <v>90010</v>
      </c>
      <c r="G28" s="14">
        <f t="shared" ref="G28" si="2">H28/F28</f>
        <v>20</v>
      </c>
      <c r="H28" s="9">
        <f t="shared" si="0"/>
        <v>1800200</v>
      </c>
      <c r="I28" s="9">
        <f>1722000+60000+18200</f>
        <v>1800200</v>
      </c>
      <c r="J28" s="11"/>
      <c r="K28" s="1"/>
      <c r="L28" s="1"/>
      <c r="M28" s="1"/>
      <c r="N28" s="1"/>
      <c r="O28" s="1"/>
      <c r="P28" s="1"/>
      <c r="Q28" s="1"/>
      <c r="R28" s="1"/>
      <c r="S28" s="1"/>
    </row>
    <row r="29" spans="1:19" ht="21" customHeight="1" x14ac:dyDescent="0.25">
      <c r="A29" s="68" t="s">
        <v>32</v>
      </c>
      <c r="B29" s="69"/>
      <c r="C29" s="69"/>
      <c r="D29" s="70"/>
      <c r="E29" s="5"/>
      <c r="F29" s="11"/>
      <c r="G29" s="14"/>
      <c r="H29" s="6">
        <f>SUM(H24:H28)</f>
        <v>2636700</v>
      </c>
      <c r="I29" s="6">
        <f>SUM(I24:I28)</f>
        <v>2636700</v>
      </c>
      <c r="J29" s="6">
        <f>SUM(J28:J28)</f>
        <v>0</v>
      </c>
    </row>
    <row r="30" spans="1:19" ht="8.1" customHeight="1" x14ac:dyDescent="0.25">
      <c r="A30" s="43"/>
      <c r="B30" s="43"/>
      <c r="C30" s="43"/>
      <c r="D30" s="43"/>
      <c r="E30" s="43"/>
      <c r="F30" s="43"/>
      <c r="G30" s="43"/>
      <c r="H30" s="43"/>
      <c r="I30" s="43"/>
      <c r="J30" s="43"/>
    </row>
    <row r="31" spans="1:19" ht="18" customHeight="1" x14ac:dyDescent="0.25">
      <c r="A31" s="15" t="s">
        <v>9</v>
      </c>
      <c r="B31" s="64" t="s">
        <v>33</v>
      </c>
      <c r="C31" s="64"/>
      <c r="D31" s="64"/>
      <c r="E31" s="64"/>
      <c r="F31" s="64"/>
      <c r="G31" s="64"/>
      <c r="H31" s="64"/>
      <c r="I31" s="64"/>
      <c r="J31" s="64"/>
    </row>
    <row r="32" spans="1:19" s="22" customFormat="1" ht="267" customHeight="1" x14ac:dyDescent="0.25">
      <c r="A32" s="17">
        <v>1</v>
      </c>
      <c r="B32" s="63" t="s">
        <v>182</v>
      </c>
      <c r="C32" s="61"/>
      <c r="D32" s="61"/>
      <c r="E32" s="61"/>
      <c r="F32" s="61"/>
      <c r="G32" s="61"/>
      <c r="H32" s="61"/>
      <c r="I32" s="61"/>
      <c r="J32" s="61"/>
      <c r="K32" s="1"/>
      <c r="L32" s="1"/>
      <c r="M32" s="1"/>
      <c r="N32" s="1"/>
      <c r="O32" s="1"/>
      <c r="P32" s="1"/>
      <c r="Q32" s="1"/>
      <c r="R32" s="1"/>
      <c r="S32" s="1"/>
    </row>
    <row r="33" spans="1:19" s="22" customFormat="1" ht="62.25" customHeight="1" x14ac:dyDescent="0.25">
      <c r="A33" s="23">
        <v>2</v>
      </c>
      <c r="B33" s="63" t="s">
        <v>183</v>
      </c>
      <c r="C33" s="61"/>
      <c r="D33" s="61"/>
      <c r="E33" s="61"/>
      <c r="F33" s="61"/>
      <c r="G33" s="61"/>
      <c r="H33" s="61"/>
      <c r="I33" s="61"/>
      <c r="J33" s="61"/>
      <c r="K33" s="1"/>
      <c r="L33" s="1"/>
      <c r="M33" s="1"/>
      <c r="N33" s="1"/>
      <c r="O33" s="1"/>
      <c r="P33" s="1"/>
      <c r="Q33" s="1"/>
      <c r="R33" s="1"/>
      <c r="S33" s="1"/>
    </row>
    <row r="34" spans="1:19" ht="89.25" customHeight="1" x14ac:dyDescent="0.25">
      <c r="A34" s="13"/>
      <c r="B34" s="85"/>
      <c r="C34" s="85"/>
      <c r="D34" s="85"/>
      <c r="E34" s="85"/>
      <c r="F34" s="85"/>
      <c r="G34" s="85"/>
      <c r="H34" s="85"/>
      <c r="I34" s="85"/>
      <c r="J34" s="85"/>
    </row>
  </sheetData>
  <mergeCells count="54">
    <mergeCell ref="B27:D27"/>
    <mergeCell ref="B24:D24"/>
    <mergeCell ref="B25:D25"/>
    <mergeCell ref="B26:D26"/>
    <mergeCell ref="B34:J34"/>
    <mergeCell ref="A29:D29"/>
    <mergeCell ref="A30:J30"/>
    <mergeCell ref="B31:J31"/>
    <mergeCell ref="B28:D28"/>
    <mergeCell ref="B32:J32"/>
    <mergeCell ref="B33:J33"/>
    <mergeCell ref="A22:A23"/>
    <mergeCell ref="B22:D23"/>
    <mergeCell ref="E22:G22"/>
    <mergeCell ref="H22:H23"/>
    <mergeCell ref="I22:J22"/>
    <mergeCell ref="A4:J4"/>
    <mergeCell ref="A5:B6"/>
    <mergeCell ref="C5:E6"/>
    <mergeCell ref="F5:F6"/>
    <mergeCell ref="A7:J7"/>
    <mergeCell ref="A1:J1"/>
    <mergeCell ref="A2:B2"/>
    <mergeCell ref="C2:E2"/>
    <mergeCell ref="F2:J2"/>
    <mergeCell ref="A3:B3"/>
    <mergeCell ref="C3:E3"/>
    <mergeCell ref="F3:J3"/>
    <mergeCell ref="A21:J21"/>
    <mergeCell ref="A8:B8"/>
    <mergeCell ref="C8:J8"/>
    <mergeCell ref="A9:B9"/>
    <mergeCell ref="C9:J9"/>
    <mergeCell ref="A10:B10"/>
    <mergeCell ref="C10:J10"/>
    <mergeCell ref="A11:J11"/>
    <mergeCell ref="H14:J14"/>
    <mergeCell ref="H12:J13"/>
    <mergeCell ref="B19:E19"/>
    <mergeCell ref="B20:E20"/>
    <mergeCell ref="A12:A13"/>
    <mergeCell ref="B12:E13"/>
    <mergeCell ref="F12:G12"/>
    <mergeCell ref="B14:E14"/>
    <mergeCell ref="B15:E15"/>
    <mergeCell ref="B16:E16"/>
    <mergeCell ref="B17:E17"/>
    <mergeCell ref="B18:E18"/>
    <mergeCell ref="H20:J20"/>
    <mergeCell ref="H18:J18"/>
    <mergeCell ref="H15:J15"/>
    <mergeCell ref="H16:J16"/>
    <mergeCell ref="H17:J17"/>
    <mergeCell ref="H19:J19"/>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topLeftCell="A10" zoomScaleNormal="100" zoomScaleSheetLayoutView="100" workbookViewId="0">
      <selection activeCell="C10" sqref="C10:J1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18" customFormat="1" ht="30.75" customHeight="1" x14ac:dyDescent="0.25">
      <c r="A1" s="86" t="s">
        <v>20</v>
      </c>
      <c r="B1" s="86"/>
      <c r="C1" s="86"/>
      <c r="D1" s="86"/>
      <c r="E1" s="86"/>
      <c r="F1" s="86"/>
      <c r="G1" s="86"/>
      <c r="H1" s="86"/>
      <c r="I1" s="86"/>
      <c r="J1" s="86"/>
    </row>
    <row r="2" spans="1:10" ht="30.75" customHeight="1" x14ac:dyDescent="0.25">
      <c r="A2" s="42" t="s">
        <v>12</v>
      </c>
      <c r="B2" s="42"/>
      <c r="C2" s="42" t="s">
        <v>0</v>
      </c>
      <c r="D2" s="42"/>
      <c r="E2" s="42"/>
      <c r="F2" s="42" t="s">
        <v>13</v>
      </c>
      <c r="G2" s="42"/>
      <c r="H2" s="42"/>
      <c r="I2" s="42"/>
      <c r="J2" s="42"/>
    </row>
    <row r="3" spans="1:10" ht="37.5" customHeight="1" x14ac:dyDescent="0.25">
      <c r="A3" s="87" t="s">
        <v>71</v>
      </c>
      <c r="B3" s="87"/>
      <c r="C3" s="50" t="s">
        <v>106</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H20</f>
        <v>201600</v>
      </c>
      <c r="H6" s="7">
        <v>170000</v>
      </c>
      <c r="I6" s="7">
        <v>170000</v>
      </c>
      <c r="J6" s="7">
        <v>170000</v>
      </c>
    </row>
    <row r="7" spans="1:10" ht="8.1" customHeight="1" x14ac:dyDescent="0.25">
      <c r="A7" s="43"/>
      <c r="B7" s="43"/>
      <c r="C7" s="43"/>
      <c r="D7" s="43"/>
      <c r="E7" s="43"/>
      <c r="F7" s="43"/>
      <c r="G7" s="43"/>
      <c r="H7" s="43"/>
      <c r="I7" s="43"/>
      <c r="J7" s="43"/>
    </row>
    <row r="8" spans="1:10" ht="53.25" customHeight="1" x14ac:dyDescent="0.25">
      <c r="A8" s="88" t="s">
        <v>16</v>
      </c>
      <c r="B8" s="88"/>
      <c r="C8" s="89" t="s">
        <v>83</v>
      </c>
      <c r="D8" s="89"/>
      <c r="E8" s="89"/>
      <c r="F8" s="89"/>
      <c r="G8" s="89"/>
      <c r="H8" s="89"/>
      <c r="I8" s="89"/>
      <c r="J8" s="89"/>
    </row>
    <row r="9" spans="1:10" ht="68.25" customHeight="1" x14ac:dyDescent="0.25">
      <c r="A9" s="90" t="s">
        <v>17</v>
      </c>
      <c r="B9" s="91"/>
      <c r="C9" s="77" t="s">
        <v>180</v>
      </c>
      <c r="D9" s="78"/>
      <c r="E9" s="78"/>
      <c r="F9" s="78"/>
      <c r="G9" s="78"/>
      <c r="H9" s="78"/>
      <c r="I9" s="78"/>
      <c r="J9" s="79"/>
    </row>
    <row r="10" spans="1:10" ht="45" customHeight="1" x14ac:dyDescent="0.25">
      <c r="A10" s="80" t="s">
        <v>18</v>
      </c>
      <c r="B10" s="80"/>
      <c r="C10" s="81" t="s">
        <v>84</v>
      </c>
      <c r="D10" s="82"/>
      <c r="E10" s="82"/>
      <c r="F10" s="82"/>
      <c r="G10" s="82"/>
      <c r="H10" s="82"/>
      <c r="I10" s="82"/>
      <c r="J10" s="82"/>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32.25" customHeight="1" x14ac:dyDescent="0.25">
      <c r="A14" s="4">
        <v>1</v>
      </c>
      <c r="B14" s="74" t="s">
        <v>94</v>
      </c>
      <c r="C14" s="74"/>
      <c r="D14" s="74"/>
      <c r="E14" s="74"/>
      <c r="F14" s="4">
        <v>165</v>
      </c>
      <c r="G14" s="4">
        <f>F20</f>
        <v>165</v>
      </c>
      <c r="H14" s="65" t="s">
        <v>143</v>
      </c>
      <c r="I14" s="66"/>
      <c r="J14" s="67"/>
    </row>
    <row r="15" spans="1:10" ht="8.1" customHeight="1" x14ac:dyDescent="0.25">
      <c r="A15" s="43"/>
      <c r="B15" s="43"/>
      <c r="C15" s="43"/>
      <c r="D15" s="43"/>
      <c r="E15" s="43"/>
      <c r="F15" s="43"/>
      <c r="G15" s="43"/>
      <c r="H15" s="43"/>
      <c r="I15" s="43"/>
      <c r="J15" s="43"/>
    </row>
    <row r="16" spans="1:10" ht="30" customHeight="1" x14ac:dyDescent="0.25">
      <c r="A16" s="42" t="s">
        <v>9</v>
      </c>
      <c r="B16" s="42" t="s">
        <v>23</v>
      </c>
      <c r="C16" s="42"/>
      <c r="D16" s="42"/>
      <c r="E16" s="42" t="s">
        <v>24</v>
      </c>
      <c r="F16" s="42"/>
      <c r="G16" s="42"/>
      <c r="H16" s="42" t="s">
        <v>27</v>
      </c>
      <c r="I16" s="42" t="s">
        <v>28</v>
      </c>
      <c r="J16" s="42"/>
    </row>
    <row r="17" spans="1:10" ht="32.25" customHeight="1" x14ac:dyDescent="0.25">
      <c r="A17" s="51"/>
      <c r="B17" s="51"/>
      <c r="C17" s="51"/>
      <c r="D17" s="51"/>
      <c r="E17" s="3" t="s">
        <v>25</v>
      </c>
      <c r="F17" s="3" t="s">
        <v>26</v>
      </c>
      <c r="G17" s="3" t="s">
        <v>31</v>
      </c>
      <c r="H17" s="51"/>
      <c r="I17" s="3" t="s">
        <v>29</v>
      </c>
      <c r="J17" s="3" t="s">
        <v>30</v>
      </c>
    </row>
    <row r="18" spans="1:10" s="10" customFormat="1" ht="41.25" customHeight="1" x14ac:dyDescent="0.25">
      <c r="A18" s="9">
        <v>1</v>
      </c>
      <c r="B18" s="65" t="s">
        <v>85</v>
      </c>
      <c r="C18" s="66"/>
      <c r="D18" s="67"/>
      <c r="E18" s="5" t="s">
        <v>49</v>
      </c>
      <c r="F18" s="9">
        <v>135</v>
      </c>
      <c r="G18" s="14">
        <f t="shared" ref="G18:G19" si="0">H18/F18</f>
        <v>960</v>
      </c>
      <c r="H18" s="9">
        <f>I18+J18</f>
        <v>129600</v>
      </c>
      <c r="I18" s="9">
        <v>129600</v>
      </c>
      <c r="J18" s="11"/>
    </row>
    <row r="19" spans="1:10" s="10" customFormat="1" ht="47.25" customHeight="1" x14ac:dyDescent="0.25">
      <c r="A19" s="9">
        <v>2</v>
      </c>
      <c r="B19" s="65" t="s">
        <v>86</v>
      </c>
      <c r="C19" s="66"/>
      <c r="D19" s="67"/>
      <c r="E19" s="5" t="s">
        <v>49</v>
      </c>
      <c r="F19" s="9">
        <v>30</v>
      </c>
      <c r="G19" s="14">
        <f t="shared" si="0"/>
        <v>2400</v>
      </c>
      <c r="H19" s="9">
        <f>I19+J19</f>
        <v>72000</v>
      </c>
      <c r="I19" s="9">
        <v>72000</v>
      </c>
      <c r="J19" s="11"/>
    </row>
    <row r="20" spans="1:10" ht="21" customHeight="1" x14ac:dyDescent="0.25">
      <c r="A20" s="68" t="s">
        <v>32</v>
      </c>
      <c r="B20" s="69"/>
      <c r="C20" s="69"/>
      <c r="D20" s="70"/>
      <c r="E20" s="5"/>
      <c r="F20" s="11">
        <f>SUM(F18:F19)</f>
        <v>165</v>
      </c>
      <c r="G20" s="14"/>
      <c r="H20" s="6">
        <f>I20+J20</f>
        <v>201600</v>
      </c>
      <c r="I20" s="6">
        <f>SUM(I18:I19)</f>
        <v>201600</v>
      </c>
      <c r="J20" s="6">
        <f>SUM(J18:J19)</f>
        <v>0</v>
      </c>
    </row>
    <row r="21" spans="1:10" ht="8.1" customHeight="1" x14ac:dyDescent="0.25">
      <c r="A21" s="43"/>
      <c r="B21" s="43"/>
      <c r="C21" s="43"/>
      <c r="D21" s="43"/>
      <c r="E21" s="43"/>
      <c r="F21" s="43"/>
      <c r="G21" s="43"/>
      <c r="H21" s="43"/>
      <c r="I21" s="43"/>
      <c r="J21" s="43"/>
    </row>
    <row r="22" spans="1:10" ht="20.25" customHeight="1" x14ac:dyDescent="0.25">
      <c r="A22" s="15" t="s">
        <v>9</v>
      </c>
      <c r="B22" s="64" t="s">
        <v>33</v>
      </c>
      <c r="C22" s="64"/>
      <c r="D22" s="64"/>
      <c r="E22" s="64"/>
      <c r="F22" s="64"/>
      <c r="G22" s="64"/>
      <c r="H22" s="64"/>
      <c r="I22" s="64"/>
      <c r="J22" s="64"/>
    </row>
    <row r="23" spans="1:10" ht="41.25" customHeight="1" x14ac:dyDescent="0.25">
      <c r="A23" s="12">
        <v>1</v>
      </c>
      <c r="B23" s="63" t="s">
        <v>132</v>
      </c>
      <c r="C23" s="61"/>
      <c r="D23" s="61"/>
      <c r="E23" s="61"/>
      <c r="F23" s="61"/>
      <c r="G23" s="61"/>
      <c r="H23" s="61"/>
      <c r="I23" s="61"/>
      <c r="J23" s="61"/>
    </row>
    <row r="24" spans="1:10" ht="30.75" customHeight="1" x14ac:dyDescent="0.25">
      <c r="A24" s="13"/>
      <c r="B24" s="85"/>
      <c r="C24" s="85"/>
      <c r="D24" s="85"/>
      <c r="E24" s="85"/>
      <c r="F24" s="85"/>
      <c r="G24" s="85"/>
      <c r="H24" s="85"/>
      <c r="I24" s="85"/>
      <c r="J24" s="85"/>
    </row>
  </sheetData>
  <mergeCells count="38">
    <mergeCell ref="B23:J23"/>
    <mergeCell ref="B24:J24"/>
    <mergeCell ref="B18:D18"/>
    <mergeCell ref="B19:D19"/>
    <mergeCell ref="A20:D20"/>
    <mergeCell ref="A21:J21"/>
    <mergeCell ref="B22:J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8"/>
  <sheetViews>
    <sheetView view="pageBreakPreview" topLeftCell="A34" zoomScaleNormal="100" zoomScaleSheetLayoutView="100" workbookViewId="0">
      <selection activeCell="C9" sqref="C9:J9"/>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3.42578125" style="1" customWidth="1"/>
    <col min="12" max="13" width="9.140625" style="1"/>
    <col min="14" max="14" width="9.140625" style="1" customWidth="1"/>
    <col min="15" max="18" width="9.140625" style="1"/>
    <col min="19" max="19" width="9.140625" style="1" customWidth="1"/>
    <col min="20" max="16384" width="9.140625" style="1"/>
  </cols>
  <sheetData>
    <row r="1" spans="1:10" s="18" customFormat="1" ht="30.75" customHeight="1" x14ac:dyDescent="0.25">
      <c r="A1" s="40" t="s">
        <v>20</v>
      </c>
      <c r="B1" s="40"/>
      <c r="C1" s="40"/>
      <c r="D1" s="40"/>
      <c r="E1" s="40"/>
      <c r="F1" s="40"/>
      <c r="G1" s="40"/>
      <c r="H1" s="40"/>
      <c r="I1" s="40"/>
      <c r="J1" s="40"/>
    </row>
    <row r="2" spans="1:10" ht="30.75" customHeight="1" x14ac:dyDescent="0.25">
      <c r="A2" s="42" t="s">
        <v>12</v>
      </c>
      <c r="B2" s="42"/>
      <c r="C2" s="42" t="s">
        <v>0</v>
      </c>
      <c r="D2" s="42"/>
      <c r="E2" s="42"/>
      <c r="F2" s="42" t="s">
        <v>13</v>
      </c>
      <c r="G2" s="42"/>
      <c r="H2" s="42"/>
      <c r="I2" s="42"/>
      <c r="J2" s="42"/>
    </row>
    <row r="3" spans="1:10" ht="27.75" customHeight="1" x14ac:dyDescent="0.25">
      <c r="A3" s="87" t="s">
        <v>82</v>
      </c>
      <c r="B3" s="87"/>
      <c r="C3" s="50" t="s">
        <v>88</v>
      </c>
      <c r="D3" s="50"/>
      <c r="E3" s="50"/>
      <c r="F3" s="87" t="s">
        <v>39</v>
      </c>
      <c r="G3" s="87"/>
      <c r="H3" s="87"/>
      <c r="I3" s="87"/>
      <c r="J3" s="87"/>
    </row>
    <row r="4" spans="1:10" ht="8.1" customHeight="1" x14ac:dyDescent="0.25">
      <c r="A4" s="43"/>
      <c r="B4" s="43"/>
      <c r="C4" s="43"/>
      <c r="D4" s="43"/>
      <c r="E4" s="43"/>
      <c r="F4" s="43"/>
      <c r="G4" s="43"/>
      <c r="H4" s="43"/>
      <c r="I4" s="43"/>
      <c r="J4" s="43"/>
    </row>
    <row r="5" spans="1:10" ht="39.75" customHeight="1" x14ac:dyDescent="0.25">
      <c r="A5" s="42" t="s">
        <v>15</v>
      </c>
      <c r="B5" s="42"/>
      <c r="C5" s="41" t="s">
        <v>40</v>
      </c>
      <c r="D5" s="41"/>
      <c r="E5" s="41"/>
      <c r="F5" s="42" t="s">
        <v>14</v>
      </c>
      <c r="G5" s="2" t="s">
        <v>34</v>
      </c>
      <c r="H5" s="2" t="s">
        <v>35</v>
      </c>
      <c r="I5" s="2" t="s">
        <v>114</v>
      </c>
      <c r="J5" s="2" t="s">
        <v>126</v>
      </c>
    </row>
    <row r="6" spans="1:10" ht="24.75" customHeight="1" x14ac:dyDescent="0.25">
      <c r="A6" s="44"/>
      <c r="B6" s="44"/>
      <c r="C6" s="50"/>
      <c r="D6" s="50"/>
      <c r="E6" s="50"/>
      <c r="F6" s="44"/>
      <c r="G6" s="7">
        <f>H29</f>
        <v>1182800</v>
      </c>
      <c r="H6" s="7">
        <v>1100000</v>
      </c>
      <c r="I6" s="7">
        <v>1100000</v>
      </c>
      <c r="J6" s="7">
        <v>1100000</v>
      </c>
    </row>
    <row r="7" spans="1:10" ht="8.1" customHeight="1" x14ac:dyDescent="0.25">
      <c r="A7" s="43"/>
      <c r="B7" s="43"/>
      <c r="C7" s="43"/>
      <c r="D7" s="43"/>
      <c r="E7" s="43"/>
      <c r="F7" s="43"/>
      <c r="G7" s="43"/>
      <c r="H7" s="43"/>
      <c r="I7" s="43"/>
      <c r="J7" s="43"/>
    </row>
    <row r="8" spans="1:10" ht="53.25" customHeight="1" x14ac:dyDescent="0.25">
      <c r="A8" s="88" t="s">
        <v>16</v>
      </c>
      <c r="B8" s="88"/>
      <c r="C8" s="89" t="s">
        <v>156</v>
      </c>
      <c r="D8" s="89"/>
      <c r="E8" s="89"/>
      <c r="F8" s="89"/>
      <c r="G8" s="89"/>
      <c r="H8" s="89"/>
      <c r="I8" s="89"/>
      <c r="J8" s="89"/>
    </row>
    <row r="9" spans="1:10" ht="156" customHeight="1" x14ac:dyDescent="0.25">
      <c r="A9" s="90" t="s">
        <v>17</v>
      </c>
      <c r="B9" s="91"/>
      <c r="C9" s="77" t="s">
        <v>181</v>
      </c>
      <c r="D9" s="78"/>
      <c r="E9" s="78"/>
      <c r="F9" s="78"/>
      <c r="G9" s="78"/>
      <c r="H9" s="78"/>
      <c r="I9" s="78"/>
      <c r="J9" s="79"/>
    </row>
    <row r="10" spans="1:10" ht="51.75" customHeight="1" x14ac:dyDescent="0.25">
      <c r="A10" s="80" t="s">
        <v>18</v>
      </c>
      <c r="B10" s="80"/>
      <c r="C10" s="81" t="s">
        <v>133</v>
      </c>
      <c r="D10" s="82"/>
      <c r="E10" s="82"/>
      <c r="F10" s="82"/>
      <c r="G10" s="82"/>
      <c r="H10" s="82"/>
      <c r="I10" s="82"/>
      <c r="J10" s="82"/>
    </row>
    <row r="11" spans="1:10" ht="8.1" customHeight="1" x14ac:dyDescent="0.25">
      <c r="A11" s="43"/>
      <c r="B11" s="43"/>
      <c r="C11" s="43"/>
      <c r="D11" s="43"/>
      <c r="E11" s="43"/>
      <c r="F11" s="43"/>
      <c r="G11" s="43"/>
      <c r="H11" s="43"/>
      <c r="I11" s="43"/>
      <c r="J11" s="43"/>
    </row>
    <row r="12" spans="1:10" ht="20.25" customHeight="1" x14ac:dyDescent="0.25">
      <c r="A12" s="42" t="s">
        <v>9</v>
      </c>
      <c r="B12" s="42" t="s">
        <v>19</v>
      </c>
      <c r="C12" s="42"/>
      <c r="D12" s="42"/>
      <c r="E12" s="42"/>
      <c r="F12" s="42" t="s">
        <v>11</v>
      </c>
      <c r="G12" s="42"/>
      <c r="H12" s="55" t="s">
        <v>37</v>
      </c>
      <c r="I12" s="83"/>
      <c r="J12" s="56"/>
    </row>
    <row r="13" spans="1:10" ht="32.25" customHeight="1" x14ac:dyDescent="0.25">
      <c r="A13" s="51"/>
      <c r="B13" s="51"/>
      <c r="C13" s="51"/>
      <c r="D13" s="51"/>
      <c r="E13" s="51"/>
      <c r="F13" s="3" t="s">
        <v>127</v>
      </c>
      <c r="G13" s="3" t="s">
        <v>21</v>
      </c>
      <c r="H13" s="57"/>
      <c r="I13" s="84"/>
      <c r="J13" s="58"/>
    </row>
    <row r="14" spans="1:10" ht="32.25" customHeight="1" x14ac:dyDescent="0.25">
      <c r="A14" s="4">
        <v>1</v>
      </c>
      <c r="B14" s="74" t="s">
        <v>89</v>
      </c>
      <c r="C14" s="74"/>
      <c r="D14" s="74"/>
      <c r="E14" s="74"/>
      <c r="F14" s="21">
        <v>5</v>
      </c>
      <c r="G14" s="21">
        <v>5</v>
      </c>
      <c r="H14" s="65" t="s">
        <v>143</v>
      </c>
      <c r="I14" s="66"/>
      <c r="J14" s="67"/>
    </row>
    <row r="15" spans="1:10" ht="32.25" customHeight="1" x14ac:dyDescent="0.25">
      <c r="A15" s="4">
        <v>2</v>
      </c>
      <c r="B15" s="74" t="s">
        <v>107</v>
      </c>
      <c r="C15" s="74"/>
      <c r="D15" s="74"/>
      <c r="E15" s="74"/>
      <c r="F15" s="21">
        <v>10</v>
      </c>
      <c r="G15" s="21">
        <v>10</v>
      </c>
      <c r="H15" s="65" t="s">
        <v>143</v>
      </c>
      <c r="I15" s="66"/>
      <c r="J15" s="67"/>
    </row>
    <row r="16" spans="1:10" ht="32.25" customHeight="1" x14ac:dyDescent="0.25">
      <c r="A16" s="4">
        <v>3</v>
      </c>
      <c r="B16" s="74" t="s">
        <v>123</v>
      </c>
      <c r="C16" s="74"/>
      <c r="D16" s="74"/>
      <c r="E16" s="74"/>
      <c r="F16" s="9">
        <v>250</v>
      </c>
      <c r="G16" s="21">
        <v>400</v>
      </c>
      <c r="H16" s="65" t="s">
        <v>143</v>
      </c>
      <c r="I16" s="66"/>
      <c r="J16" s="67"/>
    </row>
    <row r="17" spans="1:20" ht="32.25" customHeight="1" x14ac:dyDescent="0.25">
      <c r="A17" s="4">
        <v>4</v>
      </c>
      <c r="B17" s="74" t="s">
        <v>186</v>
      </c>
      <c r="C17" s="74"/>
      <c r="D17" s="74"/>
      <c r="E17" s="74"/>
      <c r="F17" s="9" t="s">
        <v>151</v>
      </c>
      <c r="G17" s="21">
        <v>200</v>
      </c>
      <c r="H17" s="65" t="s">
        <v>143</v>
      </c>
      <c r="I17" s="66"/>
      <c r="J17" s="67"/>
    </row>
    <row r="18" spans="1:20" ht="32.25" customHeight="1" x14ac:dyDescent="0.25">
      <c r="A18" s="4">
        <v>5</v>
      </c>
      <c r="B18" s="74" t="s">
        <v>122</v>
      </c>
      <c r="C18" s="74"/>
      <c r="D18" s="74"/>
      <c r="E18" s="74"/>
      <c r="F18" s="9">
        <v>350</v>
      </c>
      <c r="G18" s="21">
        <v>650</v>
      </c>
      <c r="H18" s="65" t="s">
        <v>143</v>
      </c>
      <c r="I18" s="66"/>
      <c r="J18" s="67"/>
    </row>
    <row r="19" spans="1:20" ht="32.25" customHeight="1" x14ac:dyDescent="0.25">
      <c r="A19" s="4">
        <v>6</v>
      </c>
      <c r="B19" s="74" t="s">
        <v>90</v>
      </c>
      <c r="C19" s="74"/>
      <c r="D19" s="74"/>
      <c r="E19" s="74"/>
      <c r="F19" s="21">
        <v>900</v>
      </c>
      <c r="G19" s="21">
        <v>900</v>
      </c>
      <c r="H19" s="65" t="s">
        <v>143</v>
      </c>
      <c r="I19" s="66"/>
      <c r="J19" s="67"/>
    </row>
    <row r="20" spans="1:20" ht="8.1" customHeight="1" x14ac:dyDescent="0.25">
      <c r="A20" s="43"/>
      <c r="B20" s="43"/>
      <c r="C20" s="43"/>
      <c r="D20" s="43"/>
      <c r="E20" s="43"/>
      <c r="F20" s="43"/>
      <c r="G20" s="43"/>
      <c r="H20" s="43"/>
      <c r="I20" s="43"/>
      <c r="J20" s="43"/>
      <c r="K20" s="20"/>
    </row>
    <row r="21" spans="1:20" ht="32.25" customHeight="1" x14ac:dyDescent="0.25">
      <c r="A21" s="42" t="s">
        <v>9</v>
      </c>
      <c r="B21" s="42" t="s">
        <v>23</v>
      </c>
      <c r="C21" s="42"/>
      <c r="D21" s="42"/>
      <c r="E21" s="42" t="s">
        <v>24</v>
      </c>
      <c r="F21" s="42"/>
      <c r="G21" s="42"/>
      <c r="H21" s="42" t="s">
        <v>27</v>
      </c>
      <c r="I21" s="42" t="s">
        <v>28</v>
      </c>
      <c r="J21" s="42"/>
      <c r="S21" s="1">
        <f>100000+52000+84000+68750</f>
        <v>304750</v>
      </c>
    </row>
    <row r="22" spans="1:20" ht="32.25" customHeight="1" x14ac:dyDescent="0.25">
      <c r="A22" s="51"/>
      <c r="B22" s="51"/>
      <c r="C22" s="51"/>
      <c r="D22" s="51"/>
      <c r="E22" s="3" t="s">
        <v>25</v>
      </c>
      <c r="F22" s="3" t="s">
        <v>26</v>
      </c>
      <c r="G22" s="3" t="s">
        <v>31</v>
      </c>
      <c r="H22" s="51"/>
      <c r="I22" s="3" t="s">
        <v>29</v>
      </c>
      <c r="J22" s="3" t="s">
        <v>30</v>
      </c>
      <c r="L22" s="3" t="s">
        <v>26</v>
      </c>
      <c r="M22" s="3" t="s">
        <v>29</v>
      </c>
      <c r="O22" s="3" t="s">
        <v>26</v>
      </c>
      <c r="P22" s="3" t="s">
        <v>29</v>
      </c>
    </row>
    <row r="23" spans="1:20" s="10" customFormat="1" ht="27.75" customHeight="1" x14ac:dyDescent="0.25">
      <c r="A23" s="9">
        <v>1</v>
      </c>
      <c r="B23" s="65" t="s">
        <v>91</v>
      </c>
      <c r="C23" s="66"/>
      <c r="D23" s="67"/>
      <c r="E23" s="5" t="s">
        <v>49</v>
      </c>
      <c r="F23" s="9">
        <v>4</v>
      </c>
      <c r="G23" s="14">
        <v>30000</v>
      </c>
      <c r="H23" s="9">
        <f>I23+J23</f>
        <v>120000</v>
      </c>
      <c r="I23" s="9">
        <f>F23*G23</f>
        <v>120000</v>
      </c>
      <c r="J23" s="11"/>
      <c r="K23" s="1"/>
      <c r="L23" s="9">
        <v>4</v>
      </c>
      <c r="M23" s="9">
        <v>120000</v>
      </c>
      <c r="N23" s="1"/>
      <c r="O23" s="9">
        <f>F23-L23</f>
        <v>0</v>
      </c>
      <c r="P23" s="9">
        <f>I23-M23</f>
        <v>0</v>
      </c>
      <c r="Q23" s="1"/>
      <c r="R23" s="1"/>
      <c r="S23" s="1"/>
      <c r="T23" s="1"/>
    </row>
    <row r="24" spans="1:20" s="10" customFormat="1" ht="31.5" customHeight="1" x14ac:dyDescent="0.25">
      <c r="A24" s="9">
        <v>2</v>
      </c>
      <c r="B24" s="65" t="s">
        <v>108</v>
      </c>
      <c r="C24" s="66"/>
      <c r="D24" s="67"/>
      <c r="E24" s="5" t="s">
        <v>49</v>
      </c>
      <c r="F24" s="9">
        <v>8</v>
      </c>
      <c r="G24" s="14">
        <v>30000</v>
      </c>
      <c r="H24" s="9">
        <f t="shared" ref="H24:H28" si="0">I24+J24</f>
        <v>240000</v>
      </c>
      <c r="I24" s="9">
        <f>F24*G24</f>
        <v>240000</v>
      </c>
      <c r="J24" s="11"/>
      <c r="K24" s="1"/>
      <c r="L24" s="9">
        <v>8</v>
      </c>
      <c r="M24" s="9">
        <v>240000</v>
      </c>
      <c r="N24" s="1"/>
      <c r="O24" s="9">
        <f t="shared" ref="O24:O28" si="1">F24-L24</f>
        <v>0</v>
      </c>
      <c r="P24" s="9">
        <f t="shared" ref="P24:P29" si="2">I24-M24</f>
        <v>0</v>
      </c>
      <c r="Q24" s="1"/>
      <c r="R24" s="1"/>
      <c r="S24" s="1"/>
      <c r="T24" s="1"/>
    </row>
    <row r="25" spans="1:20" s="10" customFormat="1" ht="32.25" customHeight="1" x14ac:dyDescent="0.25">
      <c r="A25" s="9">
        <v>3</v>
      </c>
      <c r="B25" s="65" t="s">
        <v>123</v>
      </c>
      <c r="C25" s="66"/>
      <c r="D25" s="67"/>
      <c r="E25" s="5" t="s">
        <v>49</v>
      </c>
      <c r="F25" s="9">
        <v>400</v>
      </c>
      <c r="G25" s="14">
        <f t="shared" ref="G25:G26" si="3">H25/F25</f>
        <v>467</v>
      </c>
      <c r="H25" s="9">
        <f t="shared" si="0"/>
        <v>186800</v>
      </c>
      <c r="I25" s="9">
        <f>110000+76800</f>
        <v>186800</v>
      </c>
      <c r="J25" s="11"/>
      <c r="K25" s="1"/>
      <c r="L25" s="9">
        <v>400</v>
      </c>
      <c r="M25" s="9">
        <v>110000</v>
      </c>
      <c r="N25" s="1"/>
      <c r="O25" s="9">
        <f t="shared" si="1"/>
        <v>0</v>
      </c>
      <c r="P25" s="9">
        <f t="shared" si="2"/>
        <v>76800</v>
      </c>
      <c r="Q25" s="1"/>
      <c r="R25" s="1"/>
      <c r="S25" s="1"/>
      <c r="T25" s="1"/>
    </row>
    <row r="26" spans="1:20" s="10" customFormat="1" ht="22.5" customHeight="1" x14ac:dyDescent="0.25">
      <c r="A26" s="9">
        <v>4</v>
      </c>
      <c r="B26" s="65" t="s">
        <v>186</v>
      </c>
      <c r="C26" s="66"/>
      <c r="D26" s="67"/>
      <c r="E26" s="5" t="s">
        <v>49</v>
      </c>
      <c r="F26" s="9">
        <v>200</v>
      </c>
      <c r="G26" s="14">
        <f t="shared" si="3"/>
        <v>150</v>
      </c>
      <c r="H26" s="9">
        <f t="shared" ref="H26" si="4">I26+J26</f>
        <v>30000</v>
      </c>
      <c r="I26" s="9">
        <v>30000</v>
      </c>
      <c r="J26" s="11"/>
      <c r="K26" s="1"/>
      <c r="L26" s="9"/>
      <c r="M26" s="9"/>
      <c r="N26" s="1"/>
      <c r="O26" s="9">
        <f t="shared" si="1"/>
        <v>200</v>
      </c>
      <c r="P26" s="9">
        <f t="shared" si="2"/>
        <v>30000</v>
      </c>
      <c r="Q26" s="1"/>
      <c r="R26" s="1"/>
      <c r="S26" s="1"/>
      <c r="T26" s="1"/>
    </row>
    <row r="27" spans="1:20" s="10" customFormat="1" ht="33.75" customHeight="1" x14ac:dyDescent="0.25">
      <c r="A27" s="9">
        <v>5</v>
      </c>
      <c r="B27" s="65" t="s">
        <v>122</v>
      </c>
      <c r="C27" s="66"/>
      <c r="D27" s="67"/>
      <c r="E27" s="5" t="s">
        <v>49</v>
      </c>
      <c r="F27" s="9">
        <v>650</v>
      </c>
      <c r="G27" s="14">
        <f t="shared" ref="G27:G28" si="5">H27/F27</f>
        <v>240</v>
      </c>
      <c r="H27" s="9">
        <f t="shared" si="0"/>
        <v>156000</v>
      </c>
      <c r="I27" s="9">
        <v>156000</v>
      </c>
      <c r="J27" s="11"/>
      <c r="K27" s="1"/>
      <c r="L27" s="9">
        <v>650</v>
      </c>
      <c r="M27" s="9">
        <v>156000</v>
      </c>
      <c r="N27" s="1"/>
      <c r="O27" s="9">
        <f t="shared" si="1"/>
        <v>0</v>
      </c>
      <c r="P27" s="9">
        <f t="shared" si="2"/>
        <v>0</v>
      </c>
      <c r="Q27" s="1"/>
      <c r="R27" s="1"/>
      <c r="S27" s="1"/>
      <c r="T27" s="1"/>
    </row>
    <row r="28" spans="1:20" s="10" customFormat="1" ht="31.5" customHeight="1" x14ac:dyDescent="0.25">
      <c r="A28" s="9">
        <v>6</v>
      </c>
      <c r="B28" s="65" t="s">
        <v>92</v>
      </c>
      <c r="C28" s="66"/>
      <c r="D28" s="67"/>
      <c r="E28" s="5" t="s">
        <v>49</v>
      </c>
      <c r="F28" s="9">
        <v>900</v>
      </c>
      <c r="G28" s="14">
        <f t="shared" si="5"/>
        <v>500</v>
      </c>
      <c r="H28" s="9">
        <f t="shared" si="0"/>
        <v>450000</v>
      </c>
      <c r="I28" s="9">
        <v>450000</v>
      </c>
      <c r="J28" s="11"/>
      <c r="K28" s="1"/>
      <c r="L28" s="9">
        <v>900</v>
      </c>
      <c r="M28" s="9">
        <v>450000</v>
      </c>
      <c r="N28" s="1"/>
      <c r="O28" s="9">
        <f t="shared" si="1"/>
        <v>0</v>
      </c>
      <c r="P28" s="9">
        <f t="shared" si="2"/>
        <v>0</v>
      </c>
      <c r="Q28" s="1"/>
      <c r="R28" s="1"/>
      <c r="S28" s="1"/>
      <c r="T28" s="1"/>
    </row>
    <row r="29" spans="1:20" ht="21" customHeight="1" x14ac:dyDescent="0.25">
      <c r="A29" s="68" t="s">
        <v>32</v>
      </c>
      <c r="B29" s="69"/>
      <c r="C29" s="69"/>
      <c r="D29" s="70"/>
      <c r="E29" s="5"/>
      <c r="F29" s="11">
        <f>SUM(F23:F28)</f>
        <v>2162</v>
      </c>
      <c r="G29" s="14"/>
      <c r="H29" s="6">
        <f>SUM(H23:H28)</f>
        <v>1182800</v>
      </c>
      <c r="I29" s="6">
        <f>SUM(I23:I28)</f>
        <v>1182800</v>
      </c>
      <c r="J29" s="6">
        <f>SUM(J23:J28)</f>
        <v>0</v>
      </c>
      <c r="L29" s="11">
        <f>SUM(L23:L28)</f>
        <v>1962</v>
      </c>
      <c r="M29" s="11">
        <f>SUM(M23:M28)</f>
        <v>1076000</v>
      </c>
      <c r="O29" s="9">
        <f>F29-L29</f>
        <v>200</v>
      </c>
      <c r="P29" s="9">
        <f t="shared" si="2"/>
        <v>106800</v>
      </c>
    </row>
    <row r="30" spans="1:20" ht="8.1" customHeight="1" x14ac:dyDescent="0.25">
      <c r="A30" s="43"/>
      <c r="B30" s="43"/>
      <c r="C30" s="43"/>
      <c r="D30" s="43"/>
      <c r="E30" s="43"/>
      <c r="F30" s="43"/>
      <c r="G30" s="43"/>
      <c r="H30" s="43"/>
      <c r="I30" s="43"/>
      <c r="J30" s="43"/>
    </row>
    <row r="31" spans="1:20" ht="20.25" customHeight="1" x14ac:dyDescent="0.25">
      <c r="A31" s="15" t="s">
        <v>9</v>
      </c>
      <c r="B31" s="64" t="s">
        <v>33</v>
      </c>
      <c r="C31" s="64"/>
      <c r="D31" s="64"/>
      <c r="E31" s="64"/>
      <c r="F31" s="64"/>
      <c r="G31" s="64"/>
      <c r="H31" s="64"/>
      <c r="I31" s="64"/>
      <c r="J31" s="64"/>
    </row>
    <row r="32" spans="1:20" ht="48" customHeight="1" x14ac:dyDescent="0.25">
      <c r="A32" s="12">
        <v>1</v>
      </c>
      <c r="B32" s="63" t="s">
        <v>134</v>
      </c>
      <c r="C32" s="61"/>
      <c r="D32" s="61"/>
      <c r="E32" s="61"/>
      <c r="F32" s="61"/>
      <c r="G32" s="61"/>
      <c r="H32" s="61"/>
      <c r="I32" s="61"/>
      <c r="J32" s="61"/>
    </row>
    <row r="33" spans="1:10" ht="44.25" customHeight="1" x14ac:dyDescent="0.25">
      <c r="A33" s="12">
        <v>2</v>
      </c>
      <c r="B33" s="63" t="s">
        <v>135</v>
      </c>
      <c r="C33" s="61"/>
      <c r="D33" s="61"/>
      <c r="E33" s="61"/>
      <c r="F33" s="61"/>
      <c r="G33" s="61"/>
      <c r="H33" s="61"/>
      <c r="I33" s="61"/>
      <c r="J33" s="61"/>
    </row>
    <row r="34" spans="1:10" ht="87" customHeight="1" x14ac:dyDescent="0.25">
      <c r="A34" s="12">
        <v>3</v>
      </c>
      <c r="B34" s="63" t="s">
        <v>187</v>
      </c>
      <c r="C34" s="61"/>
      <c r="D34" s="61"/>
      <c r="E34" s="61"/>
      <c r="F34" s="61"/>
      <c r="G34" s="61"/>
      <c r="H34" s="61"/>
      <c r="I34" s="61"/>
      <c r="J34" s="61"/>
    </row>
    <row r="35" spans="1:10" ht="109.5" customHeight="1" x14ac:dyDescent="0.25">
      <c r="A35" s="12">
        <v>4</v>
      </c>
      <c r="B35" s="63" t="s">
        <v>190</v>
      </c>
      <c r="C35" s="61"/>
      <c r="D35" s="61"/>
      <c r="E35" s="61"/>
      <c r="F35" s="61"/>
      <c r="G35" s="61"/>
      <c r="H35" s="61"/>
      <c r="I35" s="61"/>
      <c r="J35" s="61"/>
    </row>
    <row r="36" spans="1:10" ht="189.75" customHeight="1" x14ac:dyDescent="0.25">
      <c r="A36" s="12">
        <v>5</v>
      </c>
      <c r="B36" s="63" t="s">
        <v>157</v>
      </c>
      <c r="C36" s="61"/>
      <c r="D36" s="61"/>
      <c r="E36" s="61"/>
      <c r="F36" s="61"/>
      <c r="G36" s="61"/>
      <c r="H36" s="61"/>
      <c r="I36" s="61"/>
      <c r="J36" s="61"/>
    </row>
    <row r="37" spans="1:10" ht="172.5" customHeight="1" x14ac:dyDescent="0.25">
      <c r="A37" s="12">
        <v>6</v>
      </c>
      <c r="B37" s="63" t="s">
        <v>158</v>
      </c>
      <c r="C37" s="61"/>
      <c r="D37" s="61"/>
      <c r="E37" s="61"/>
      <c r="F37" s="61"/>
      <c r="G37" s="61"/>
      <c r="H37" s="61"/>
      <c r="I37" s="61"/>
      <c r="J37" s="61"/>
    </row>
    <row r="38" spans="1:10" ht="30.75" customHeight="1" x14ac:dyDescent="0.25">
      <c r="A38" s="13"/>
      <c r="B38" s="85"/>
      <c r="C38" s="85"/>
      <c r="D38" s="85"/>
      <c r="E38" s="85"/>
      <c r="F38" s="85"/>
      <c r="G38" s="85"/>
      <c r="H38" s="85"/>
      <c r="I38" s="85"/>
      <c r="J38" s="85"/>
    </row>
  </sheetData>
  <mergeCells count="57">
    <mergeCell ref="B17:E17"/>
    <mergeCell ref="H17:J17"/>
    <mergeCell ref="B38:J38"/>
    <mergeCell ref="B23:D23"/>
    <mergeCell ref="A29:D29"/>
    <mergeCell ref="A30:J30"/>
    <mergeCell ref="B31:J31"/>
    <mergeCell ref="B32:J32"/>
    <mergeCell ref="B33:J33"/>
    <mergeCell ref="B24:D24"/>
    <mergeCell ref="B25:D25"/>
    <mergeCell ref="B27:D27"/>
    <mergeCell ref="B28:D28"/>
    <mergeCell ref="B36:J36"/>
    <mergeCell ref="B35:J35"/>
    <mergeCell ref="B37:J37"/>
    <mergeCell ref="B34:J34"/>
    <mergeCell ref="B26:D26"/>
    <mergeCell ref="A20:J20"/>
    <mergeCell ref="A21:A22"/>
    <mergeCell ref="B21:D22"/>
    <mergeCell ref="E21:G21"/>
    <mergeCell ref="H21:H22"/>
    <mergeCell ref="I21:J21"/>
    <mergeCell ref="B14:E14"/>
    <mergeCell ref="B15:E15"/>
    <mergeCell ref="H15:J15"/>
    <mergeCell ref="B16:E16"/>
    <mergeCell ref="H16:J16"/>
    <mergeCell ref="A4:J4"/>
    <mergeCell ref="A5:B6"/>
    <mergeCell ref="C5:E6"/>
    <mergeCell ref="F5:F6"/>
    <mergeCell ref="A7:J7"/>
    <mergeCell ref="A1:J1"/>
    <mergeCell ref="A2:B2"/>
    <mergeCell ref="C2:E2"/>
    <mergeCell ref="F2:J2"/>
    <mergeCell ref="A3:B3"/>
    <mergeCell ref="C3:E3"/>
    <mergeCell ref="F3:J3"/>
    <mergeCell ref="B19:E19"/>
    <mergeCell ref="H19:J19"/>
    <mergeCell ref="A8:B8"/>
    <mergeCell ref="C8:J8"/>
    <mergeCell ref="B18:E18"/>
    <mergeCell ref="A9:B9"/>
    <mergeCell ref="C9:J9"/>
    <mergeCell ref="A10:B10"/>
    <mergeCell ref="C10:J10"/>
    <mergeCell ref="A11:J11"/>
    <mergeCell ref="H14:J14"/>
    <mergeCell ref="H18:J18"/>
    <mergeCell ref="A12:A13"/>
    <mergeCell ref="B12:E13"/>
    <mergeCell ref="F12:G12"/>
    <mergeCell ref="H12:J13"/>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06 01</vt:lpstr>
      <vt:lpstr>06 01 01</vt:lpstr>
      <vt:lpstr>06 01 02</vt:lpstr>
      <vt:lpstr>06 01 03</vt:lpstr>
      <vt:lpstr>06 01 04</vt:lpstr>
      <vt:lpstr>06 01 05</vt:lpstr>
      <vt:lpstr>06 01 06</vt:lpstr>
      <vt:lpstr>06 01 07</vt:lpstr>
      <vt:lpstr>06 01 08</vt:lpstr>
      <vt:lpstr>06 01 09</vt:lpstr>
      <vt:lpstr>06 01 10</vt:lpstr>
      <vt:lpstr>'06 01'!Print_Area</vt:lpstr>
      <vt:lpstr>'06 01 01'!Print_Area</vt:lpstr>
      <vt:lpstr>'06 01 02'!Print_Area</vt:lpstr>
      <vt:lpstr>'06 01 03'!Print_Area</vt:lpstr>
      <vt:lpstr>'06 01 04'!Print_Area</vt:lpstr>
      <vt:lpstr>'06 01 05'!Print_Area</vt:lpstr>
      <vt:lpstr>'06 01 06'!Print_Area</vt:lpstr>
      <vt:lpstr>'06 01 07'!Print_Area</vt:lpstr>
      <vt:lpstr>'06 01 08'!Print_Area</vt:lpstr>
      <vt:lpstr>'06 01 09'!Print_Area</vt:lpstr>
      <vt:lpstr>'06 01 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2023-02-07T11:48:32Z</dcterms:modified>
</cp:coreProperties>
</file>