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00" tabRatio="765" activeTab="8"/>
  </bookViews>
  <sheets>
    <sheet name="06 01" sheetId="13" r:id="rId1"/>
    <sheet name="06 01 01" sheetId="17" r:id="rId2"/>
    <sheet name="06 01 02" sheetId="24" r:id="rId3"/>
    <sheet name="06 01 03" sheetId="25" r:id="rId4"/>
    <sheet name="06 01 04" sheetId="26" r:id="rId5"/>
    <sheet name="06 01 06" sheetId="27" r:id="rId6"/>
    <sheet name="06 01 07" sheetId="28" r:id="rId7"/>
    <sheet name="06 01 08" sheetId="29" r:id="rId8"/>
    <sheet name="06 01 09" sheetId="30" r:id="rId9"/>
    <sheet name="06 01 11" sheetId="32" r:id="rId10"/>
  </sheets>
  <definedNames>
    <definedName name="_xlnm.Print_Area" localSheetId="0">'06 01'!$A$1:$J$16</definedName>
    <definedName name="_xlnm.Print_Area" localSheetId="1">'06 01 01'!$A$1:$J$30</definedName>
    <definedName name="_xlnm.Print_Area" localSheetId="2">'06 01 02'!$A$1:$J$25</definedName>
    <definedName name="_xlnm.Print_Area" localSheetId="3">'06 01 03'!$A$1:$J$22</definedName>
    <definedName name="_xlnm.Print_Area" localSheetId="4">'06 01 04'!$A$1:$J$24</definedName>
    <definedName name="_xlnm.Print_Area" localSheetId="5">'06 01 06'!$A$1:$J$23</definedName>
    <definedName name="_xlnm.Print_Area" localSheetId="6">'06 01 07'!$A$1:$J$35</definedName>
    <definedName name="_xlnm.Print_Area" localSheetId="7">'06 01 08'!$A$1:$J$23</definedName>
    <definedName name="_xlnm.Print_Area" localSheetId="8">'06 01 09'!$A$1:$J$34</definedName>
    <definedName name="_xlnm.Print_Area" localSheetId="9">'06 01 11'!$A$1:$J$23</definedName>
  </definedNames>
  <calcPr calcId="162913" calcMode="manual"/>
  <fileRecoveryPr repairLoad="1"/>
</workbook>
</file>

<file path=xl/calcChain.xml><?xml version="1.0" encoding="utf-8"?>
<calcChain xmlns="http://schemas.openxmlformats.org/spreadsheetml/2006/main">
  <c r="I20" i="32" l="1"/>
  <c r="H20" i="32"/>
  <c r="J27" i="30"/>
  <c r="I27" i="30"/>
  <c r="H27" i="30"/>
  <c r="H20" i="29"/>
  <c r="H19" i="29"/>
  <c r="H18" i="29"/>
  <c r="H31" i="28"/>
  <c r="J31" i="28"/>
  <c r="I31" i="28"/>
  <c r="H18" i="27"/>
  <c r="I20" i="27"/>
  <c r="H20" i="27" s="1"/>
  <c r="H19" i="26"/>
  <c r="H21" i="26" s="1"/>
  <c r="H20" i="26"/>
  <c r="I21" i="26"/>
  <c r="I19" i="25"/>
  <c r="H18" i="25"/>
  <c r="H19" i="25" s="1"/>
  <c r="H21" i="24"/>
  <c r="H18" i="24"/>
  <c r="H22" i="24" s="1"/>
  <c r="H19" i="24"/>
  <c r="H20" i="24"/>
  <c r="I22" i="24"/>
  <c r="I26" i="17"/>
  <c r="S27" i="30" l="1"/>
  <c r="I24" i="30" l="1"/>
  <c r="S32" i="30" l="1"/>
  <c r="I30" i="28"/>
  <c r="I26" i="30" l="1"/>
  <c r="F26" i="30"/>
  <c r="I19" i="26"/>
  <c r="O9" i="26"/>
  <c r="F19" i="26"/>
  <c r="L27" i="30" l="1"/>
  <c r="O27" i="30"/>
  <c r="N27" i="30"/>
  <c r="M26" i="30"/>
  <c r="T26" i="30" l="1"/>
  <c r="H26" i="30"/>
  <c r="Q26" i="30"/>
  <c r="T25" i="30"/>
  <c r="S25" i="30"/>
  <c r="H25" i="30"/>
  <c r="R25" i="30" s="1"/>
  <c r="Q25" i="30"/>
  <c r="I23" i="30"/>
  <c r="F23" i="30"/>
  <c r="F27" i="30" s="1"/>
  <c r="T23" i="30"/>
  <c r="S24" i="30"/>
  <c r="T24" i="30"/>
  <c r="S22" i="30"/>
  <c r="T22" i="30"/>
  <c r="Q23" i="30"/>
  <c r="Q24" i="30"/>
  <c r="Q22" i="30"/>
  <c r="M23" i="30"/>
  <c r="M22" i="30"/>
  <c r="R25" i="28"/>
  <c r="S25" i="28"/>
  <c r="T25" i="28"/>
  <c r="R26" i="28"/>
  <c r="S26" i="28"/>
  <c r="T26" i="28"/>
  <c r="R27" i="28"/>
  <c r="S27" i="28"/>
  <c r="T27" i="28"/>
  <c r="R28" i="28"/>
  <c r="S28" i="28"/>
  <c r="T28" i="28"/>
  <c r="R29" i="28"/>
  <c r="S29" i="28"/>
  <c r="T29" i="28"/>
  <c r="S30" i="28"/>
  <c r="T30" i="28"/>
  <c r="S24" i="28"/>
  <c r="T24" i="28"/>
  <c r="R24" i="28"/>
  <c r="Q25" i="28"/>
  <c r="Q26" i="28"/>
  <c r="Q27" i="28"/>
  <c r="Q28" i="28"/>
  <c r="Q29" i="28"/>
  <c r="Q30" i="28"/>
  <c r="Q31" i="28"/>
  <c r="Q24" i="28"/>
  <c r="T31" i="28"/>
  <c r="O31" i="28"/>
  <c r="N31" i="28"/>
  <c r="N30" i="28"/>
  <c r="M30" i="28"/>
  <c r="M29" i="28"/>
  <c r="M28" i="28"/>
  <c r="M27" i="28"/>
  <c r="M26" i="28"/>
  <c r="M25" i="28"/>
  <c r="M24" i="28"/>
  <c r="M31" i="28" s="1"/>
  <c r="S19" i="26"/>
  <c r="T19" i="26"/>
  <c r="T18" i="26"/>
  <c r="Q19" i="26"/>
  <c r="Q18" i="26"/>
  <c r="Q20" i="26" s="1"/>
  <c r="O20" i="26"/>
  <c r="M19" i="26"/>
  <c r="N18" i="26"/>
  <c r="M18" i="26" s="1"/>
  <c r="M20" i="26" s="1"/>
  <c r="L20" i="26"/>
  <c r="R19" i="17"/>
  <c r="S19" i="17"/>
  <c r="T19" i="17"/>
  <c r="R20" i="17"/>
  <c r="S20" i="17"/>
  <c r="T20" i="17"/>
  <c r="R21" i="17"/>
  <c r="S21" i="17"/>
  <c r="T21" i="17"/>
  <c r="R22" i="17"/>
  <c r="S22" i="17"/>
  <c r="T22" i="17"/>
  <c r="R23" i="17"/>
  <c r="S23" i="17"/>
  <c r="T23" i="17"/>
  <c r="R24" i="17"/>
  <c r="S24" i="17"/>
  <c r="T24" i="17"/>
  <c r="R25" i="17"/>
  <c r="S25" i="17"/>
  <c r="T25" i="17"/>
  <c r="R26" i="17"/>
  <c r="S26" i="17"/>
  <c r="T26" i="17"/>
  <c r="S18" i="17"/>
  <c r="T18" i="17"/>
  <c r="R18" i="17"/>
  <c r="Q19" i="17"/>
  <c r="Q20" i="17"/>
  <c r="Q21" i="17"/>
  <c r="Q22" i="17"/>
  <c r="Q23" i="17"/>
  <c r="Q24" i="17"/>
  <c r="Q25" i="17"/>
  <c r="Q26" i="17"/>
  <c r="Q18" i="17"/>
  <c r="I24" i="17"/>
  <c r="O26" i="17"/>
  <c r="N26" i="17"/>
  <c r="M25" i="17"/>
  <c r="M24" i="17"/>
  <c r="M23" i="17"/>
  <c r="M22" i="17"/>
  <c r="M21" i="17"/>
  <c r="M20" i="17"/>
  <c r="M19" i="17"/>
  <c r="M18" i="17"/>
  <c r="M26" i="17" s="1"/>
  <c r="L26" i="17"/>
  <c r="T27" i="30" l="1"/>
  <c r="Q27" i="30"/>
  <c r="S23" i="30"/>
  <c r="M27" i="30"/>
  <c r="S18" i="26"/>
  <c r="S20" i="26" s="1"/>
  <c r="N20" i="26"/>
  <c r="T20" i="26"/>
  <c r="R26" i="30"/>
  <c r="G26" i="30"/>
  <c r="S26" i="30"/>
  <c r="G25" i="30"/>
  <c r="S31" i="28"/>
  <c r="F21" i="26" l="1"/>
  <c r="F26" i="17"/>
  <c r="G20" i="24" l="1"/>
  <c r="F20" i="32" l="1"/>
  <c r="F20" i="27"/>
  <c r="F19" i="25"/>
  <c r="F20" i="29"/>
  <c r="H22" i="17"/>
  <c r="H21" i="17" l="1"/>
  <c r="G21" i="17" l="1"/>
  <c r="J6" i="13" l="1"/>
  <c r="I6" i="13"/>
  <c r="H6" i="13"/>
  <c r="H23" i="30"/>
  <c r="R23" i="30" s="1"/>
  <c r="H24" i="30"/>
  <c r="H25" i="28"/>
  <c r="H26" i="28"/>
  <c r="H27" i="28"/>
  <c r="H28" i="28"/>
  <c r="H29" i="28"/>
  <c r="H30" i="28"/>
  <c r="R30" i="28" s="1"/>
  <c r="R31" i="28" s="1"/>
  <c r="H19" i="17"/>
  <c r="H20" i="17"/>
  <c r="H23" i="17"/>
  <c r="H24" i="17"/>
  <c r="H25" i="17"/>
  <c r="H18" i="17"/>
  <c r="R24" i="30" l="1"/>
  <c r="H26" i="17"/>
  <c r="G18" i="17"/>
  <c r="G27" i="28"/>
  <c r="G24" i="30"/>
  <c r="G25" i="17"/>
  <c r="G19" i="17"/>
  <c r="G26" i="28"/>
  <c r="G29" i="28"/>
  <c r="G25" i="28"/>
  <c r="G23" i="30"/>
  <c r="G30" i="28"/>
  <c r="G28" i="28"/>
  <c r="G21" i="24"/>
  <c r="G19" i="24"/>
  <c r="G24" i="17"/>
  <c r="G23" i="17"/>
  <c r="G22" i="17"/>
  <c r="G20" i="17"/>
  <c r="J20" i="32"/>
  <c r="H19" i="32"/>
  <c r="G19" i="32" s="1"/>
  <c r="H22" i="30"/>
  <c r="R22" i="30" s="1"/>
  <c r="J20" i="29"/>
  <c r="I20" i="29"/>
  <c r="H24" i="28"/>
  <c r="J20" i="27"/>
  <c r="J21" i="26"/>
  <c r="R18" i="26"/>
  <c r="J19" i="25"/>
  <c r="R27" i="30" l="1"/>
  <c r="G20" i="26"/>
  <c r="R19" i="26"/>
  <c r="R20" i="26" s="1"/>
  <c r="G6" i="27"/>
  <c r="G19" i="26"/>
  <c r="G6" i="26"/>
  <c r="G19" i="29"/>
  <c r="G6" i="30"/>
  <c r="G6" i="29"/>
  <c r="G6" i="28"/>
  <c r="G24" i="28"/>
  <c r="G18" i="27"/>
  <c r="G6" i="25"/>
  <c r="G6" i="32"/>
  <c r="G22" i="30"/>
  <c r="G18" i="29"/>
  <c r="G18" i="25"/>
  <c r="J22" i="24"/>
  <c r="J26" i="17"/>
  <c r="G18" i="24" l="1"/>
  <c r="G6" i="24"/>
  <c r="G6" i="17" l="1"/>
  <c r="G6" i="13" s="1"/>
  <c r="L8" i="13" s="1"/>
</calcChain>
</file>

<file path=xl/sharedStrings.xml><?xml version="1.0" encoding="utf-8"?>
<sst xmlns="http://schemas.openxmlformats.org/spreadsheetml/2006/main" count="555" uniqueCount="179">
  <si>
    <t xml:space="preserve">ქვეპროგრამის დასახელება </t>
  </si>
  <si>
    <t xml:space="preserve">პროგრამის დასახელება </t>
  </si>
  <si>
    <t>პროგრამის კლასიფიკაციის კოდი:</t>
  </si>
  <si>
    <t>პრიორიტეტის დასახელება, რომლის ფარგლებშიც ხორციელდება პროგრამა</t>
  </si>
  <si>
    <t>პროგრამის განმახორციელებელი:</t>
  </si>
  <si>
    <t>პროგრამის ბიუჯეტი</t>
  </si>
  <si>
    <t>პროგრამის მიზანი</t>
  </si>
  <si>
    <t>პროგრამის აღწერა</t>
  </si>
  <si>
    <t>პროგრამის მოსალოდნელი საბოლოო  შედეგი</t>
  </si>
  <si>
    <t>№</t>
  </si>
  <si>
    <t>საბოლოო შედეგის შეფასების ინდიკატორი</t>
  </si>
  <si>
    <t>ინდიკატორის მაჩვენებლები</t>
  </si>
  <si>
    <t>ქვეპროგრამის კლასიფიკაციის კოდი:</t>
  </si>
  <si>
    <t>პროგრამის დასახელება, რომლის ფარგლებშიც ხორციელდება ქვეპროგრამა</t>
  </si>
  <si>
    <t>ქვეპროგრამის ბიუჯეტი</t>
  </si>
  <si>
    <t>ქვეპროგრამის განმახორციელებელი:</t>
  </si>
  <si>
    <t>ქვეპროგრამის მიზანი</t>
  </si>
  <si>
    <t>ქვეპროგრამის აღწერა</t>
  </si>
  <si>
    <t>ქვეპროგრამის მოსალოდნელი შუალედური შედეგი</t>
  </si>
  <si>
    <t>მოსალოდნელი შუალედური შედეგის შეფასების ინდიკატორი</t>
  </si>
  <si>
    <t>ქვეპროგრამის ფორმა</t>
  </si>
  <si>
    <t>მიზნობრივი
2022 წელი</t>
  </si>
  <si>
    <t>მიზნობრივი
2023 წელი</t>
  </si>
  <si>
    <t>მიზნობრივი
2024 წელი</t>
  </si>
  <si>
    <t>ღონისძიების დასახელება</t>
  </si>
  <si>
    <t>პროდუქტები</t>
  </si>
  <si>
    <t>განზომილება</t>
  </si>
  <si>
    <t>რაოდენობა</t>
  </si>
  <si>
    <t>სულ (ლარი)</t>
  </si>
  <si>
    <t>მათ შორის:</t>
  </si>
  <si>
    <t>საბიუჯეტო
სახსრები</t>
  </si>
  <si>
    <t>საკუთარი
სახსრები</t>
  </si>
  <si>
    <t>ერთეულის საშუალო ფასი</t>
  </si>
  <si>
    <t xml:space="preserve">სულ ქვეპროგრამა  </t>
  </si>
  <si>
    <t>დამატებითი ინფორმაცია</t>
  </si>
  <si>
    <t>2022 წლის დაფინანსება
(ლარი)</t>
  </si>
  <si>
    <t>2023 წლის დაფინანსება
(ლარი)</t>
  </si>
  <si>
    <t>2024 წლის დაფინანსება
(ლარი)</t>
  </si>
  <si>
    <t>პროგრამის ფორმა</t>
  </si>
  <si>
    <t>ცდომილების ალბათობა (%/შესაძლო რისკები - აღწერა)</t>
  </si>
  <si>
    <t>06 01 01</t>
  </si>
  <si>
    <t>მოწყვლადი  სოციალური ჯგუფების მქონე პირთა მედიკამენტებითა და საკვები დანამატების კომპენსაციით უზრუნველყოფა</t>
  </si>
  <si>
    <t>ჯანმრთელობის დაცვა</t>
  </si>
  <si>
    <t>ქ. ბათუმის მუნიციპალიტეტის მერია,  ჯანმრთელობისა და სოციალური დაცვის სამსახური</t>
  </si>
  <si>
    <t>ქრონიკული დაავადების მქონე პაციენტთა  და მოწყვლადი სოციალური კატეგორიების მედიკამენტებითა და ჯანმრთელობისთვის საჭირო საკვები დანამატებით უზრუნველყოფა</t>
  </si>
  <si>
    <t>ქვეპროგრამის ბენეფიციარები უზრუნველყოფილნი არიან მედიკამენტებითა და საკვები დანამატებით</t>
  </si>
  <si>
    <t>ქვეპროგრამის ბენეფიციართა საერთო რაოდენობა</t>
  </si>
  <si>
    <t>ეპილეფსიით დაავადებულ პაციენტთა მედიკამენტებით უზრუნველყოფა</t>
  </si>
  <si>
    <t>დახმარება მედიკამენტების შეძენისათვის</t>
  </si>
  <si>
    <t>18 წლამდე ასაკის ფენილკეტონურიით დაავადებულ  პირთა მატერიალური დახმარება</t>
  </si>
  <si>
    <t>18 წლამდე ასაკის ცელიაკიით, გალაქტოზემიით და მუკოვისციდოზით  დაავადებულ  პირთა მატერიალური დახმარება</t>
  </si>
  <si>
    <t>18 წლის ასაკის ზემოთ ფენილკეტონურიით დაავადებულ პირთა მატერიალური დახმარება</t>
  </si>
  <si>
    <t xml:space="preserve">პარკინსონით დაავადებულ პაციენტთა მედიკამენტებით უზრუნველყოფა </t>
  </si>
  <si>
    <t>ბენეფიციარი</t>
  </si>
  <si>
    <t>06 01 02</t>
  </si>
  <si>
    <t>ონკოლოგიურ დაავადებათა ადრეული ფორმების დიაგნოსტიკა და პრევენცია</t>
  </si>
  <si>
    <t xml:space="preserve">ონკოლოგიურ დაავადებათა ადრეული გამოვლენის მიზნით დიაგნოსტიკის ჩატარება </t>
  </si>
  <si>
    <t>დიაგნოსტირებულ ბენეფიციართა რაოდენობა</t>
  </si>
  <si>
    <t>ქ. ბათუმში რეგისტრირებული 30-დან 40 წლამდე ქალებისათვის მამოლოგის კონსულტაცია და მამოგრაფია</t>
  </si>
  <si>
    <t>25 დან 30 წლამდე ასაკის ქალებისათვის სარძევე ჯირკვლის ელასტოგრაფია</t>
  </si>
  <si>
    <t>ქ. ბათუმში რეგისტრირებული ქალებისათვის ონკო-მარკერებით გამოკვლევა; საშვილოსნოს, საკვერცხეების, მკერდის, ფარისებრი ჯირკვლის სხვადასხვა პათოლოგიებით.</t>
  </si>
  <si>
    <t>ონკომარკერი</t>
  </si>
  <si>
    <t>06 01 03</t>
  </si>
  <si>
    <t>ფსიქიური პრობლემების მქონე პირთა ფსიქო-სოციალური რეაბილიტაცია</t>
  </si>
  <si>
    <t>ქ. ბათუმში მცხოვრებ ფსიქიური პრობლემების მქონე პირთათვის სარეაბილიტაციო ღონისძიებების ჩატარება</t>
  </si>
  <si>
    <t>ფსიქიური პრობლემების მქონე პირთათვის ჩატარებულია სარეაბილიტაციო ღონისძიებები.</t>
  </si>
  <si>
    <t> ქვეპროგრამის ბენეფიციართა რაოდენობა</t>
  </si>
  <si>
    <t>ფსიქო-სოციალური რეაბილიტაცია</t>
  </si>
  <si>
    <t>06 01 04</t>
  </si>
  <si>
    <t>მოწყვლადი ჯგუფების სტომატოლოგიური და  ორთოპედიული  მომსახურება</t>
  </si>
  <si>
    <t>სტომატოლოგიური და ორთოპედიული მომსახურებით მოსარგებლე ბენეფიციართა რაოდენობა</t>
  </si>
  <si>
    <t>ქვეპროგრამით მოსარგებლე 18 წლამდე ასაკის შშმ სტატუსის მქონე ბავშვების რაოდენობა</t>
  </si>
  <si>
    <t xml:space="preserve">სტომატოლოგიური და ორთოპედიული მომსახურება </t>
  </si>
  <si>
    <t>06 01 06</t>
  </si>
  <si>
    <t>შშმ სტატუსის ბავშვთა და ვეტერანთა საკურორტო რეაბილიტაცია</t>
  </si>
  <si>
    <t>კლიმატოთერაპიის კურსის ჩატარება</t>
  </si>
  <si>
    <t>ქვეპროგრამის ბენეფიციართათვის ჩატარებულია კლიმატოთერაპიის 12 დღიანი კურსი</t>
  </si>
  <si>
    <t>06 01 07</t>
  </si>
  <si>
    <t>ახალშობილთა და ბავშვთა განვითარების შეფერხების პრევენცია და რეაბილიტაცია</t>
  </si>
  <si>
    <t>ქ. ბათუმში დაბადებულ ახალშობილთა მეორადი (საჭიროების შემთხვევაში) სქრინინგი მუკოვისციდოზზე</t>
  </si>
  <si>
    <t>ბავშვთა მენჯ-ბარძაყის სახსრის დისპლაზიისა და თანდაყოლილი ამოვარდნილობის მკურნალობა</t>
  </si>
  <si>
    <t>ქვეპროგრამაში ჩართული სმენის დარღვევების მქონე ბენეფიციართა რაოდენობა</t>
  </si>
  <si>
    <t>ქვეპროგრამაში ჩართული აუტიზმის სპექტრის დარღვევის მქონე ბავშვთა    რაოდენობა</t>
  </si>
  <si>
    <t>ქ. ბათუმში რეგისტრირებულ 7 წლამდე ასაკის განვითარების შეფერხების მქონე ბავშვებისათვის ჩატარებული რეაბილიტაციის რაოდენობა</t>
  </si>
  <si>
    <t>ქ. ბათუმში რეგისტრირებულ ახალშობილთა სმენის სკრინინგული გამოკვლევა</t>
  </si>
  <si>
    <t xml:space="preserve">ქ. ბათუმში რეგისტრირებული 2-დან 10 წლამდე ასაკის სმენის დარღვევის მქონე ბავშვთა რეაბილიტაცია </t>
  </si>
  <si>
    <t xml:space="preserve">ქ. ბათუმში რეგისტრირებულ 7 წლამდე ასაკის განვითარების შეფერხების მქონე ბავშვებისათვის რეაბილიტაციის კურსის ჩატარება. </t>
  </si>
  <si>
    <t>აუტიზმის სპექტრის დარღვევის მქონე ბავშვთა რეაბილიტაცია</t>
  </si>
  <si>
    <t>ვიზიტი</t>
  </si>
  <si>
    <t>06 01 08</t>
  </si>
  <si>
    <t>ქ. ბათუმში რეგისტრირებულ ჰემოდიალიზის ცენტრის პაციენტთა და ლეიკემიით დაავადებულ ბავშვთა კომპენსაციით უზრუნველყოფა</t>
  </si>
  <si>
    <t>ქვეპროგრამის ბენეფიციარები უზრუნველყოფილნი არიან მატერიალური დახმარებით</t>
  </si>
  <si>
    <t xml:space="preserve">ქ. ბათუმში რეგისტრირებული ჰემოდიალიზის ცენტრის პაციენტთათვის ყოველთვიური მატერიალური დახმარება </t>
  </si>
  <si>
    <t xml:space="preserve">ლეიკემიით დაავადებული 18 წლის ჩათვლით პირებისათვის ყოველთვიურად მატერიალური დახმარების გაცემა (ბენეფიციარი) </t>
  </si>
  <si>
    <t>06 01 09</t>
  </si>
  <si>
    <t>მოქალაქეთა ინდივიდუალური სამედიცინო დახმარება</t>
  </si>
  <si>
    <t>განხორციელდა მკურნალობის თანადაფინანსება.
მატერიალური დახმარება გაწეულია ქვეპროგრამის ბენეფიციართათვის.</t>
  </si>
  <si>
    <t>ღვიძლის  ტრანსპლანტაციის საჭიროების მქონე პირთა რაოდენობა</t>
  </si>
  <si>
    <t xml:space="preserve">გეგმიური ოპერაციული მკურნალობით უზრუნველყოფილ ბენეფიციართა რაოდენობა </t>
  </si>
  <si>
    <t xml:space="preserve">ღვიძლის  ტრანსპლანტაციის საჭიროების მქონე პირთა დახმარება </t>
  </si>
  <si>
    <t>ბენეფიციართა გეგმიური ოპერაციული  მკურნალობის თანადაფინანსება</t>
  </si>
  <si>
    <t>06 01 11</t>
  </si>
  <si>
    <t>თემზე დაფუძნებული მობილური გუნდის მომსახურება</t>
  </si>
  <si>
    <t>ქვეპროგრამის ბენეფიციართა რაოდენობა</t>
  </si>
  <si>
    <t>საშუალოდ 10</t>
  </si>
  <si>
    <t>გაუმჯობესებულ ბენეფიციართა რაოდენობა (%)</t>
  </si>
  <si>
    <t>მობილური გუნდის მიერ ბენეფიციართა  ბინაზე მომსახურება</t>
  </si>
  <si>
    <t>გაზრდილია ჯანმრთელობის დაცვის სერვისებზე ხელმისაწვდომობა, უზრუნველყოფილია დაავადებათა ადრეული გამოვლენა, პრევენცია და მკურნალობა</t>
  </si>
  <si>
    <t>06 01</t>
  </si>
  <si>
    <t>ჯანმრთელობის დაცვა და  სოციალური უზრუნველყოფა</t>
  </si>
  <si>
    <t xml:space="preserve">ჯანმრთელობის დაცვა </t>
  </si>
  <si>
    <t>ბენეფიციართა რაოდენობა, რომელზეც ვრცელდება პროგრამით გათვალისწინებული შეღავათები</t>
  </si>
  <si>
    <t xml:space="preserve">ბენეფიციართა რაოდენობა, რომელთაც დაავადებათა ადრეული გამოვლენის და პრევენციის მიზნით ჩაუტარდათ დიაგნოსტიკა და სკრინინგი </t>
  </si>
  <si>
    <t>ჯანმრთელობის დაცვის პროგრამაში ბენეფიციართა ჩართულობის %-ლი მაჩვენებელი</t>
  </si>
  <si>
    <t>ქ. ბათუმის მუნიციპალიტეტის მერიის ჯანმრთელობისა და სოციალური დაცვის სამსახური</t>
  </si>
  <si>
    <t>სპეც ტრანს</t>
  </si>
  <si>
    <t>25% - ცნობიერების დაბალი დონე, მომართვიანობის ცვლილება</t>
  </si>
  <si>
    <t>შშმ პირებისა და  დაინვალიდებულ  (ომში და ომის შემდგომ) ომის ვეტერანთა, შშმ სტატუსის ბავშვთა,  მცირე ტიპის საოჯახო სახლის ბენეფიციარების, სოციალურად დაუცველი (100 001-მდე სარეიტინგო ქულების მქონე) ხუთი და მეტი მრავალშვილიანი ოჯახების  დასვენება</t>
  </si>
  <si>
    <t>ჰემოდიალიზის ცენტრის პაციენტთა  და ლეიკემიით დაავადებულ ბავშვთა მატერიალური დახმარება</t>
  </si>
  <si>
    <t>ძვლის ტვინის გადანერგვის საჭიროების მქონე პირთა რაოდენობა</t>
  </si>
  <si>
    <t>ძვლის ტვინის გადანერგვის საჭიროების მქონე პირთა დახმარება</t>
  </si>
  <si>
    <t>5% - ინფორმირებულობის დაბალი დონე, მომართვიანობის ცვლილება,</t>
  </si>
  <si>
    <t>2% - ინფორმირებულობის დაბალი დონე, მომართვიანობის ცვლილება</t>
  </si>
  <si>
    <t>5% - ინფორმირებულობის დაბალი დონე, მომართვიანობის ცვლილება</t>
  </si>
  <si>
    <t>ხელშეკრულებით გათვალისწინებული პირობების არასათანადოდ შესრულება</t>
  </si>
  <si>
    <t>ონკოლოგიურ დაავადებათა ადრეული გამოვლენის მიზნით განხორციელებულია დიაგნოსტიკა</t>
  </si>
  <si>
    <t xml:space="preserve">ძალადობის მსხვერპლ პირთა სარეაბილიტაციო მომსახურება </t>
  </si>
  <si>
    <t>ბენეფიციართა რაოდენობა, რომელთაც ჩაუტარდათ სმენის სქრინინგული გამოკვლევა</t>
  </si>
  <si>
    <t>3% - ინფორმირებულობის დაბალი დონე, მომართვიანობის ცვლილება</t>
  </si>
  <si>
    <t>5% - მომართვიანობის ცვლილება, ინფორმირებულობის დაბალი დონე</t>
  </si>
  <si>
    <t>სამი და მეტი შშმ პირის დახმარება მედიკამენტის შეძენისათვის</t>
  </si>
  <si>
    <t>2025 წლის დაფინანსება
(ლარი)</t>
  </si>
  <si>
    <t>საბაზისო 
2021 წელი</t>
  </si>
  <si>
    <t>მიზნობრივი
2025 წელი</t>
  </si>
  <si>
    <t>ბრონქული ასთმით და ქოდის მქონე დაავადებულ პაციენტთა მედიკამენტებით უზრუნველყოფა</t>
  </si>
  <si>
    <t>8% - ინფორმირებულობის დაბალი დონე, მომართვიანობის ცვლილება</t>
  </si>
  <si>
    <t xml:space="preserve">ფილტვის კიბოს სქრინინგი  </t>
  </si>
  <si>
    <t>ომში დაინვალიდებული პირები და ასაკით პენსიონერი ომის ვეტერანები ვეტერანთა საქმის დეპარტამენტის ბაზაში აღრიცხვაზე უნდა იყვნენ 2022 წლის 1 იანვრამდე.</t>
  </si>
  <si>
    <t>ქვეპროგრამის ბენეფიციართათვის მიწოდებულია სტომატოლოგიური და ორთოპედიული მომსახურება</t>
  </si>
  <si>
    <t>ახალშობილებში აუდიოლოგიური პათოლოგიისა და გენეტიკური პათოლოგიის ადრეული აღმოჩენა;
სარეაბილიტაციო კურსის ჩატარება ქვეპროგრამის ბენეფიციართათვის; 
მშობელთა ცნობიერების ამაღლება ტრენინგების მეშვეობით.</t>
  </si>
  <si>
    <t>5 % - ინფორმირებულობის დაბალი დონე, მომართვიანობის ცვლილება</t>
  </si>
  <si>
    <t>ქ. ბათუმში რეგისტირებულ ახალშობილთა მეორადი (საჭიროების შემთხვევაში) სქრინინგი მუკოვისციდოზზე</t>
  </si>
  <si>
    <t>ქვეპროგრამის ფარგლებში დაგეგმილი მომსახურებით ისარგებლებენ ქ. ბათუმში 2022 წლის პირველ იანვრამდე რეგისტრირებული შესაბამისი ასაკის ბენეფიციარები ტენდერით გამარჯვებულ სამედიცინო ორგანიზაციაში პირადობის დამადასტურებელი მოწმობის წარდგენის შემთხვევაში.</t>
  </si>
  <si>
    <t>18 წლამდე ასაკის შშმ სტატუსის მქონე ბავშვების სტომატოლოგიური  და ორთოპედიული მომსახურება</t>
  </si>
  <si>
    <t>სოციალურად დაუცველი სტატუსის მქონე პირთა, ომის ვეტერანების (ასაკით პენსიონერები, ომში და ომის შემდგომ დაინვალიდებული პირი) და 18 წლამდე ასაკის შშმ ბავშვების სტომატოლოგიური და ორთოპედიული მომსახურეობის გაწევა</t>
  </si>
  <si>
    <t>მოსახლეობისთვის სამედიცინო მომსახურებაზე ხელმისაწვდომობის გაზრდა ქ. ბათუმის მუნიციპალიტეტის მერიის მთავარ პრიორიტეტს წარმოადგენს. ქ. ბათუმის მოსახლეობის სამედიცინო დახმარება ძირითადად უზრუნველყოფილია სახელმწიფო ბიუჯეტით (საქართველოსა  და აჭარის ჯანმრთელობისა და სოციალური დაცვის სამინისტროების პროგრამები) დაფინანსებული პროგრამებით, თუმცა რჩება სამედიცინო სერვისების ნაწილი, რომელთა სრულად დაფინასება აღნიშნული პროგრამების ფარგლებში ვერ ხერხდება. 
აღნიშნულიდან გამომდინარე, ქ. ბათუმის მუნიციპალიტეტის საშუალოვადიან პრიორიტეტს წამოადგენს სოციალური თანასწორობის უზრუნველყოფა ქალაქის მოსახლეობისთვის, რაც დაკავშირებულია მკურნალობასთან და რეაბილიტაციასთან შესაბამისი ხარჯების შემცირებასთან სოციალურად დაუცველი ოჯახებისთვის, ასევე საზოგადოების მოწყვლადი ჯგუფებისათვის და შეზღუდული შესაძლებლობების მქონე პირებისთვის. მუნიციპალიტეტის პრიორიტეტს ჯანმრთელობის დაცვისა და სოციალური უზრუნველყოფის მიმართულებით წარმოადგენს ავადობისა და სიკვდილიანობის ძირითადი მიზეზების პრევენცია, ასევე შესაძლებლობების შეზღუდვის შემცირება, რაც საზოგადოების ჯანმრთელობის გაუმჯობესებასა და ცხოვრების ხარისხის ამაღლებას შეუწყობს ხელს. აღნიშნულის მიღწევა სრულიად შესაძლებელია ჯანმრთელობის დაცვის პრიორიტეტში გათვალისწინებული მიზნობრივი ქვეპროგრამების მეშვეობით.</t>
  </si>
  <si>
    <t xml:space="preserve">ქ. ბათუმში რეგისტრირებულ 18 წლამდე ასაკის სავარაუდო ძალადობის მსხვერპლ პირთა სარეაბილიტაციო მომსახურება </t>
  </si>
  <si>
    <t>რეაბილიტაციის პროცესის ეს ნაწილი გულისხმობს შეზღუდული შესაძლებლობის მქონე პირთა ინტეგრაციას ან რეინტეგრაციას საზოგადოებასთან, რითიც ეხმარება მას მოერგოს ოჯახის, საზოგადოების მოთხოვნებს. აგრეთვე, ამცირებს ნებისმიერ ეკონომიკურ თუ სოციალურ ხელისშემშლელ ფაქტორებს, ბარიერებს, რამაც, შესაძლოა დააბრკოლოს რეაბილიტაციის პროცესი. აღნიშნული ქვეპროგრამით ისარგებლებენ: ქ. ბათუმში რეგისტრირებული შშმ სტატუსის მქონე 18 წელს გადაცილებული პირები. თითოეული ბენეფიციარისთვის (ქ. ბათუმში მცხოვრებ 18 წლის ზემოთ ფსიქიური პრობლემების მქონე პირთათვის) ხდება რეაბილიტაციის ინდივიდუალური პროგრამის შედგენა. კერძოდ: უტარდებათ ერგოთერაპია, არტთერაპია, ოკუპაციური თერაპია, ფსიქოლოგიური დახმარება, პედაგოგის მომსახურება, ჩართული არიან სხვადასხვა კულტურულ ღონისძიებებში, ხდება საყოფაცხოვრებო და პროფესიული უნარ-ჩვევების გამომუშავება.</t>
  </si>
  <si>
    <t xml:space="preserve">ქვეპროგრამის ბენეფიციარებზე გაიცემა ყოველთვიური ვაუჩერი. ქვეპროგრამის ფარგლებში მომსახურეობა გაეწევა ქ. ბათუმში 2022 წლის 1 იანვრამდე რეგისტრირებულ პირებს. ღონისძიებაში ჩასართავად ბენეფიციარმა უნდა წარმოადგინოს შემდეგი დოკუმენტაცია: 
1. განცხადება; 
2. პირადობის დამადასტურებელი მოწმობა; 
3. შშმ პირის სტატუსის დამადასტურებელი ცნობა. 
4. ცნობა ჯანმრთელობის მდგომარეობის შესახებ - ფორმა IV-100/ა;
 კოვიდ სიტუაციიდან გამომდინარე, მეცადინეობები ჩატარდება ჰიბრიდული წესით (პირისპირ ან დისტანციურად). პირისპირ ჩატარების შემთხვევაში ერთეულის ფასი შეადგენს 16 ლარს - ერთი დღე, ხოლო დისტანციური მეცადინეობის შემთხვევაში 9.6 ლარს. </t>
  </si>
  <si>
    <t>მოსახლეობის სიცოცხლის გახანგრძლივება  და ჯანმრთელობის მდგომარეობის გაუმჯობესება; ავადობის პრევენცია და შეზღუდული შესაძლებლობის სტატუსის განვითარების რისკის შემცირება. ჯანმრთელობის დაცვის სერვისებზე ხელმისაწვდომობის გაზრდა</t>
  </si>
  <si>
    <t>მაცნეში 10%</t>
  </si>
  <si>
    <t>ქვეპროგრამის განხორციელების პროცესში, ცალკეულ ღონისძიებებს შორის თანხების გადანაწილება (დაზუსტება) შეიძლება განხორციელდეს ქვეპროგრამის ბენეფიციართა ფაქტიური მოთხოვნილებიდან (მომართვიდან) გამომდინარე. პროგრამის ფარგლებში მომსახურეობა გაეწევა ქ. ბათუმში 2022  წლის 1 იანვრამდე რეგისტრირებულ პირებს. ბრონქული ასთმით, ეპილეფსიით და პარკინსონით დაავადებული ბენეფიციარები ღონისძიებების ფარგლებში მიიღებენ მხოლოდ იმ მედიკამენტებს, რომლებიც მათ არ მიეცემათ მედიკამენტების სახელმწიფო პროგრამის ფარგლებში. 18 წლამდე ასაკის ბრონქული ასთმით და ქოდით დაავადებული პირები სტატუსის გარეშე ჩაერთვებიან ბრონქული ასთმითა და ქოდით დაავადებულ პაციენტთა მედიკამენტებით უზრუნველყოფის ღონისძიებაში, ხოლო 18 წლის ზემოთ ამ ღონისძიებით ისარგებლებენ შშმ პირები, ასაკით პენსიონერები და სოციალურად დაუცველები.</t>
  </si>
  <si>
    <t>მსოფლიოში და შესაბამისად საქართველოში მკვეთრად მოიმატა ონკოლოგიური დაავადებების მქონე პირთა რაოდენობამ და გამომდინარე აქედან,  მაღალია სიკვდილიანობის მაჩვენებლები. ამასთანავე, დაავადების აღმოჩენა ხდება დაავადების გვიან ეტაპზე, როცა განკურნების შანსი ძალიან დაბალია, ამიტომ დიდი მნიშვნელობა ენიჭება დაავადების ადრეულ გამოვლენას საწყის ეტაპზე, როცა  განკურნების შანსი 75 %-მდე აღწევს. ყოველივე ზემოთქმულის გათვალისწინებით, შემუშავებული იქნა აღნიშნული ქვეპროგრამა. ქვეპროგრამის ფარგლებში დაგეგმილია: ქ. ბათუმში რეგისტრირებულ 30-დან 40 წლამდე ასაკის ქალებში მამოგრაფიული გამოკვლევა; ასევე მკერდის, პროსტატის, საშვილოსნოს, საკვერცხეების, ფარისებრი ჯირკვლის სხვადასხვა პათოლოგიებით დაავადებულ პირთა გამოკვლევა ონკომარკერებით; 25-დან 30 წლამდე ასაკის ქალებისათვის სარძევე ჯირკვლის ელასტოგრაფია. ფილტვის კიბოს სქრინინგი 50-დან 65 წლამდე ასაკის ქალებისა და მამაკაცებისათვის (გამოკითხვა, ექიმის კონსულტაცია და kT კვლევა).</t>
  </si>
  <si>
    <t xml:space="preserve">შშმ პირებისა და  დაინვალიდებულ (ომში და ომის შემდგომ) ომის ვეტერანთა, ომში დაღუპულთა ოჯახის წევრების, შშმ სტატუსის პირების,  მცირე ტიპის საოჯახო სახლის ბენეფიციარების თანმხლები პირების  მომსახურეობა  </t>
  </si>
  <si>
    <t>ახალშობილებში ჩატარებულია აუდიოლოგიური სქრინინგი და მუკოვისციდოზზე სქრინიგი. განხორცილებულია შესაბამისი ასაკის განვითარების შეფერხების და სმენის დარღვევების მქონე ბავშვთა რეაბილიტაცია. ორთოპედიული პათოლოგიის მქონე 1 წლამდე ასაკის ბავშვებში ჩატარებულია ამბულატორიული მკურნალობის ერთი კურსი.</t>
  </si>
  <si>
    <t>ქვეპროგრამა ითვალისწინებს ფინანსურ ხელშეწყობას თირკმლის პათოლოგიის მქონე შ.შ. მ პირებზე, რომლებიც არიან ჰემოდიალიზის ცენტრის პაციენტები და ესაჭიროებათ მინიმუმ 12 პროცედურა თვის განმავლობაში, შესაბამისი ტრანსპორტირებით ასევე, შეზღუდული შესაძლებლობის მქონე ლეიკემიით დაავადებულ ბავშვებზე, რომლებსაც ყოველთვიურად ესაჭიროებათ მედიკამენტების შეძენა და სხვადასხვა დიაგნოსტიკური კვლევების ჩატარება ქ. თბილისში. ქვეპროგრამის ფარგლებში, ქ. ბათუმში რეგისტრირებულ ჰემოდიალიზის ცენტრის პაციენტებს გაეწევათ ყოველთვიური კომპენსაცია 60 ლარის ოდენობით, ხოლო ლეიკემიით დაავადებულ პირებს (18 წლის ჩათვლით) გაეწევათ დახმარება 200 ლარის ოდენობით.</t>
  </si>
  <si>
    <t>სოციალურად დაუცველი და სხვა სოციალური კატეგორიის მოსახლეობის მედიკამენტებითა და მკურნალობის თანადაფინანსებით უზრუნველყოფა. 
ქ. ბათუმში რეგისტრირებული ღვიძლის ტრანსპლანტაციის და ძვლის ტვინის გადანერგვის საჭიროების მქონე პირთათვის მატერიალური დახმარების გაწევა.</t>
  </si>
  <si>
    <t>მძიმე ფსიქიკური აშლილობის მქონე პირებისათვის ხარისხიანი და მაღალკვალიფიციური ბინაზე მომსახურების უზრუნველყოფა;
დაავადების რეციდივებისა და რეჰოსპიტალიზაციის შემცირება; 
მედიკამენტების მიწოდების უზრუნველყოფა; 
პაციენტისა და პაციენტის ოჯახის წევრების ფსიქოგანათლება და ფსიქოლოგიური მხარდაჭერა; 
ბენეფიციარის სოციალური უნარ-ჩვევების ტრენინგი და გარემოში ინტეგრაციის ხელშეწყობა.</t>
  </si>
  <si>
    <t>განხორციელებულია  ბინაზე მომსახურება. 
შემცირებულია რეჰოსპიტალიზაციის შემთხვევათა რაოდენობა</t>
  </si>
  <si>
    <t>მაღალტექნოლოგიური ამბულატორიული კვლევების დაფინანსება</t>
  </si>
  <si>
    <t>გეგმიური გულის ან/და კორონარული არტერიების ანგიოგრაფიის დაფინანსება</t>
  </si>
  <si>
    <t xml:space="preserve">ქრონიკული დაავადების მქონე პაციენტებისათვის სასიცოცხლო აუცილებლობას წარმოადგენს მედიკამენტების მიღება, რაც დიდ ხარჯებთან არის დაკავშირებული და  რისი შეძენაც მოწყვლადი კატეგორიის მქონე მოსახლეობას არ შეუძლია. აქედან გამომდინარე, მათი დახმარების მიზნით,  ქ. ბათუმის მერიამ შეიმუშავა ზემოაღნიშნული ქვეპროგრამა. ქვეპროგრამის ფარგლებში წლის განმავლობაში მედიკამენტები მიეწოდება: 
1) ბრონქული ასთმით და ქოდის  მქონე 19 წლამდე ასაკის პირებს; 0-დან 100 000-მდე სარეიტინგო ქულის მქონე პირებს, შშმ პირებსა და ასაკით პენსიონერებს;  
2) ეპილეფსიით დაავადებულ 18 წლის ჩათვლით ასაკის პირებს; 0-დან 100 000-მდე სარეიტინგო ქულის მქონე პირს;  შშმ პირებსა და ასაკით პენსიონერებს . 
3) პარკინსონით დაავადებულ 0-დან 100 000 ქულის მქონე პირებს, შ.შ.მ. პირებსა და ასაკით პენსიონერებს. 
4) ფენილკეტონურიით დაავადებულ პირებს საკვები დანამატების შეძენის მიზნით გაეწევათ მატერიალური დახმარება. 
5) სოციალურად დაუცველი და სხვა სოციალური კატეგორიის მოსახლეობის მედიკამენტებით უზრუნველყოფა.
6) 18 წლამდე ასაკის ცელიაკიით, გალაქტოზემიით და მუკოვისციდოზით დაავადებულ პირებს. </t>
  </si>
  <si>
    <t xml:space="preserve">სტომატოლოგიური მომსახურება ძვირადღირებულ სერვისს წარმოადგენს, რომელიც არ ფინანსდება საყოველთაო დაზღვევის მიერ და პრობლემას წარმოადგენს მოსახლეობის მოწყვლადი ჯგუფებისათვის. აქედან გამომდინარე, შემუშავებული იქნა მოწყვლადი ჯგუფების სტომატოლოგიური და  ორთოპედიული  მომსახურება. ქვეპროგრამის ფარგლებში გათვალისწინებული სტომატოლოგიური და ორთოპედიული მომსახურებით ისარგებლებენ ქ. ბათუმის მუნიციპალიტეტის მერიის უფასო მუნიციპალური სასადილოების ბენეფიციარები, ასევე ომის ვეტერანი (ასაკით პენსიონერი, ომში და ომის შემდგომ დაინვალიდებული პირი); ხოლო 18 წლამდე ასაკის შშმ სტატუსის მქონე ბავშვები ისარგებლებენ სტომატოლოგიური ორთოპედიული  მომსახურეობით. პროგრამა გათვალისწინებული იყო 660 ბენეფიციარზე , მაგრამ ბენეფიციართა მომართვიანობიდან გამომდინარე საჭიროა რაოდენობის გაზრდა 500 ბენეფიციარით. </t>
  </si>
  <si>
    <t>ბავშვთა ჯანმრთელობის ხელშეწყობა ქვეყნის მთავარ პრიორიტეტს წარმოადგენს. ამ კუთხით მნიშვნელოვანია დაავადებათა ადრეულ ასაკში აღმოჩენა (სქრინინგი  განსაკუთრებით გენეტიკური და თანდაყოლილი პათოლოგიების შემთხვევაში), ადრეული ინტერვენციის მომსახურების მიწოდების გზით შეზღუდული შესაძლებლობის, განვითარების დარღვევის ან ასეთი რისკის მქონე ბავშვების გამოვლენა, პროგრამაში ჩართვა და სარეაბილიტაციო მომსახურების მიწოდება, ბავშვების განვითარების სტიმულირება.
აქედან გამომდინარე შემუშავებული იქნა ახალშობილთა და ბავშვთა განვითარების შეფერხების პრევენცია და რეაბილიტაციის ქვეპროგრამა. ქვეპროგრამის ფარგლებში გათვალისწინებულია: ქ. ბათუმში დაბადებულ ახალშობილებს ჩაუტარდებათ სმენის და მუკოვისციდოზის (რადგან სხვა  გენეტიკური დაავადებების - ფენილკეტონურია, ჰიპოთირეოზის კვლევა ხორციელდება ჯანდაცვის სამინისტროს პროგრამით) მეორადი სქრინგული გამოკვლევა; ქ. ბათუმში რეგისტრირებულ 7 წლამდე ასაკის განვითარების შეფერხების მქონე ბავშვებისათვის რეაბილიტაცია მულტიდისციპლინარული გუნდის ერთი ან საჭიროების შემთხვევაში რამდენიმე  სპეციალისტის (ადრეული განვითარების სპეციალისტი, ფსიქოლოგი, ოკუპაციური თერაპევტი, ლოგოპედი, სპეციალური პედაგოგი და სხვა) მიერ, საერთო ჯამში თვეში საშუალოდ  8 მომსახურეობის გაწევა,; ქ. ბათუმში რეგისტრირებული 2-დან 10 წლამდე ასაკის სმენის დარღვევის მქონე ბავშვთა რეაბილიტაციის ფარგლებში ქ. ბათუმში რეგისტრირებული სმენის დარღვევების მქონე 2-დან 10 წლამდე ასაკის ბავშვებს ჩაუტარდებათ ფსიქოლოგის და ლოგოპედის მომსახურეობა. აუტისტური სპექტრის დარღვევის მქონე  2-დან 18  წლის  ასაკის ჩათვლით  პირებს გამოყენებითი ქცევითი ანალიზის თერაპია, საჭიროებისამებრ მეტყველების თერაპია, ოკუპაციური თერაპია და სხვა. საშუალოდ  20 გაკვეთილი თვის განმავლობაში. ქ. ბათუმში რეგისტრირებულ ერთ წლამდე ასაკის  ბავშვებს ჩაუტარდებათ მენჯ-ბარძაყის  სახსრის დისპლაზიისა და ამოვარდნილობის ამბულატორიული მკურნალობის კურსი (15 სამკურნალო მასაჟი, 15 ფიზიოპროცედურა, კალციუმის შემცველი მედიკამენტები).</t>
  </si>
  <si>
    <t xml:space="preserve">მეშვიდე  ღონისძიების მოსარგებლეები არიან დაავადებათა საერთაშორისო კლასიფიკატორის (ICD-10) განვითარების ზოგადი აშლილობების (F84.0-F84.9) ჯგუფის დიაგნოზის მქონე 2-დან 18 წლის ასაკის ჩათვლით საქართველოს მოქალაქეები, რომლებიც: 2022 წლის 1 იანვრის  მდგომარეობით რეგისტრირებული არიან ქ. ბათუმში. ქ. ბათუმში რეგისტრირებულ 7 წლამდე ასაკის განვითარების შეფერხების მქონე ბავშვებისათვის რეაბილიტაციის კურსის ჩატარება და აუტიზმის სპექტრის დარღვევის მქონე ბავშვთა რეაბილიტაცია დაფინანსდება ვაუჩერული პრინციპით. ვაუჩერის გაცემის-გამოყენების წესი განსაზღვრება  ქ. ბათუმის მერის ბრძანებით. </t>
  </si>
  <si>
    <t>საქართველოს მოსახლეობისათვის სამედიცინო დახმარება ძირითადად უზრუნველყოფილია სახელმწიფო ბიუჯეტიდან დაფინანსებული მთელი რიგი სამედიცინო პროგრამებით. მიუხედავად ამისა, მოსახლეობის ნაწილს, მცირე შემოსავლების გამო, არ აქვს საშუალება დაფაროს იმ სამედიცინო მომსახურეობის ხარჯები, რომლებიც სრულად არ იფარება სხვადასხვა სამედიცინო პროგრამებით. აქედან გამომდინარე, ქ. ბათუმის მერიამ შეიმუშავა თანადაფინანსების ქვეპროგრამა სოციალურად დაუცველი და სხვა სოციალური კატეგორიის მოსახლეობისათვის, რომლებიც უსახსრობის გამო ვერ ახერხებენ მკურნალობის ჩატარებას. ასევე ინდივიდუალური დახმარების ღონისძიებები მაღალტექნოლოგიური დიაგნოსტიკური კვლევებისათვის იმ ბენეფიციარებისათვის (ქალები 60 წლამდე, მამაკაცები 65 წლამდე ), რომელთა დარიცხული თვიური ხელფასი ნაკლებია 1000 ლარზე,   არ ფინანსდებიან   საყოველთაო ჯანმრთელობის დაცვის სახელმწიფო პროგრამითა და  აჭარის ჯანმრთელობის დაცვის მიზნობრივი  პროგრამებით. მათ შესაბამისი დიაგნოსტიკური კვლევის საშუალო ფასიდან დაუფინანსდებათ 50 პროცენტი. 
ღვიძლის ტრანსპლანტაცია და ძვლის ტვინის გადანერგვა მიეკუთვნება ისეთ ძვირადღირებულ ოპერაციათა რიცხვს, რომელიც პაციენტებისათვის გადაუდებელ აუცილებლობას წარმოადგენს და მათთვის სასიცოცხლოდ აუცილებელია. ასეთი პირების დახმარების მიზნით, ქ. ბათუმის მუნიციპალიტეტმა შეიმუშავა ქ. ბათუმში რეგისტრირებულ ღვიძლის ტრანსპლანტაციის და ძვლის ტვინის გადანერგვის საჭიროების მქონე პირთა დახმარების ღონისძიება.</t>
  </si>
  <si>
    <t xml:space="preserve">პირველი ღონისძიების ფარგლებში მომსახურეობა გაეწევა ქ. ბათუმში 2022 წლის 1 იანვრამდე რეგისტრირებულ ღვიძლის ტრანსპლანტაციის საჭიროების მქონე პირებს, რომელთა ოპერაციული მკურნალობის აუცილებლობა დასტურდება შესაბამისი დაწესებულებიდან წარმოდგენილი ფორმა #100-4ა-თი და ანგარიშფაქტურით. 2022 წელს ასევე დაფინანსდება ის მომსახურება, რომელიც განხორციელდა 2021 წლის ნოემბერ-დეკემბერში,2021 წლის ტარიფით. </t>
  </si>
  <si>
    <t xml:space="preserve">მეორე ღონისძიების ფარგლებში მომსახურეობა გაეწევა ძვლის ტვინის გადანერგვის საჭიროების მქონე პირებს, რომელთა ოპერაციული მკურნალობის აუცილებლობა დასტურდება შესაბამისი დაწესებულებიდან წარმოდგენილი ფორმა #100-4ა-თი და ანგარიშფაქტურით. ასევე ორივე ღონისძიების ფარგლებში მათ უნდა ჰქონდეთ წარმოდგენილი ვაუჩერი აჭარის ჯანდაცვისა და სოციალური დაცვის სამინისტროდან. 2022 წელს ასევე დაფინანსდება ის მომსახურება, რომელიც განხორციელდა 2021 წლის ნოემბერ-დეკემბერში,2021 წლის ტარიფით. </t>
  </si>
  <si>
    <t>მეხუთე   ღონისძიების ფარგლებში მომსახურეობა გაეწევათ ქ. ბათუმში 2022  წლის 1 იანვრამდე რეგისტრირებულ საქართველოს მოქალაქეებს: N 36-ე დადგენილებით  სოციალურად დაუცველი ოჯახების მონაცემთა ერთიან ბაზაში რეგისტრირებულ ოჯახის წევრებს, რომლებსაც მინიჭებული აქვთ 100001-დან 200 000-ის ჩათვლით სარეიტინგო ქულა;  მოქალაქეებს, რომელთა დახმარების საჭიროება დასტურდება  ადმინისტრაციული ერთეულის მენეჯერის მიერ გაცემული დასკვნის საფუძველზე. ასევე 165-ე დადგენილების ბენეფიციარებს ( 0-6  წლამდე ასაკის ბავშვებს, ასაკით პენსიონერებს,სტუდენტებს), რომელთაც არ აქვთ 100 000-ის ჩათვლით სარეიტინგო ქულა და  არ სარგებლობენ აჭარის ჯანმრთელობისა და სოციალური დაცვის სამინისტროს მიზნობრივი პროგრამებით. მათ დაუფინანსდებათ მკურნალობა გარკვეული სქემის მიხედვით. (საყოველთაო დაზღვევით დაფინანსებული თანხიდან): N 36-ე დადგენილების ბენეფიციარებს 30 %-ის, ხოლო 165 -ე დადგენილების ზემოთ ჩამოთვლილ ბენეფიციარებს 0-6 წლამდე ასაკის ბავშვებს, სტუდენტებს 20 პროცენტის, ხოლო ასაკით პენსიონერებს 10 პროცენტის ფარგლებში. 
მესამე  ღონისძიებაში ჩასართავად ბენეფიციარმა უნდა წარმოადგინოს შემდეგი დოკუმენტაცია: 1.განცხადება; 2. პირადობის დამადასტურებელი მოწმობა; 3. სოციალურად დაუცველი ოჯახების მონაცემთა ერთიან ბაზაში რეგისტრირების მოწმობა ასეთის არსებობის შემთხვევაში; 4. ცნობა ჯანმრთელობის მდგომარეობის შესახებ - ფორმა IV-100/ა. 5. სამედიცინო ორგანიზაციის მიერ წარმოდგენილი ანგარიშ-ფაქტურა მომსახურეობის მითითებით. 6. საყოველთაო ჯანდაცვის მიერ გაცემული მიმართვა მის მიერ ასანაზღაურებელი თანხის მითითებით. 7. ადმინისტრაციულ ერთეულში მერის წარმომადგენელის მიერ გაცემული დასკვნა საჭიროების შემთხვევაში. გათვალისწინებული მომსახურეობა განხორციელდება სამედიცინო ვაუჩერის საშუალებით. ვაუჩერის გაცემის, გამოყენების წესს და ქვეპროგრამის ღონისძიებასთან დაკავშირებულ ღონისძიებებს საჭიროების შემთხვევაში განსაზღვრავს ქ. ბათუმის მერი.</t>
  </si>
  <si>
    <t>მესამე   ღონისძიების ფარგლებში დახმარება  გაეწევათ ქ. ბათუმში 2022  წლის 1 იანვრამდე რეგისტრირებულ საქართველოს მოქალაქეებს (ქალებს 60 წლამდე, მამაკაცებს 65 წლამდე), რომელთა თვიური დარიცხული ხელფასი ნაკლებია საშუალო ხელფასზე (1000 ლარი თვეში) საყოველთაო ჯანმრთელობის დაცვის სახელმწიფო პროგრამით გათვალისწინებული ტარიფის (550 ლარი)  50%-ით;.  
მესამე  ღონისძიებაში ჩასართავად ბენეფიციარმა უნდა წარმოადგინოს შემდეგი დოკუმენტაცია: 1.განცხადება; 2. პირადობის დამადასტურებელი მოწმობა;  3. ცნობა სოციალური მომსახურეობის სააგენტოდან საყოველთაოში ჩართულობისა და დარიცხული ხელფასის (მომსახურების პაკეტის) მითითებით; 4. ცნობა ჯანმრთელობის მდგომარეობის შესახებ - ფორმა IV-100/ა; 5. სამედიცინო ორგანიზაციის მიერ წარმოდგენილი ანგარიშ-ფაქტურა მომსახურეობის მითითებით.  
გათვალისწინებული მომსახურეობა განხორციელდება სამედიცინო ვაუჩერის საშუალებით. ვაუჩერის გაცემის, გამოყენების წესს და ქვეპროგრამის ღონისძიებასთან დაკავშირებულ ღონისძიებებს საჭიროების შემთხვევაში განსაზღვრავს ქ. ბათუმის მერი.</t>
  </si>
  <si>
    <t>მეოთხე    ღონისძიების ფარგლებში მომსახურება (კტ და მრტ კვლევა კონტრასტით / კონტრასტის გარეშე მოთხოვნილებიდან გამომდინარე) დაუფინანსდებათ 50 პროცენტის ოდენობით  ქ. ბათუმში 2022  წლის 1 იანვრამდე რეგისტრირებულ საქართველოს მოქალაქეებს (ქალებს 60 წლამდე, მამაკაცებს 65 წლამდე), რომელთა თვიური დარიცხული ხელფასი ნაკლებია საშუალო ხელფასზე (1000 ლარი თვეში) შემდეგი საშუალო თანხებიდან: კომპიუტერული ტომოგრაფია 150 ლარი, კომპიუტერული ტომოგრაფია კონტრასტით 220 ლარი, საშარდე გზების კტ  (მულტიფაზური კვლევა)  380 ლარი, საშარდე გზების კტ კვლევა 280 ლარი, სხვა ორგანოების კომპიუტერული ტომოგრაფია 200 ლარი, სხვა ორგანოების კომპიუტერული ტომოგრაფია კონტრასტით 280 ლარი, მსხვილი ნაწლავის კტ (ვირტუალური კოლონოსკოპია) 380 ლარი. მაგნიტურ რეზონანსული ტომოგრაფიები გამოითვლება შემდეგი საერთო თანხებიდან: თავის ტვინის მაგნიტურ რეზონანსული ტომოგრაფია 250 ლარი, თავის ტვინის მაგნიტურ რეზონანსული ტომოგრაფია კონტრასტირებით 397 ლარი, გულმკერდის მაგნიტურ რეზონანსული ტომოგრაფია 250 ლარი, გულმკერდის მაგნიტურ რეზონანსული ტომოგრაფია კონტრასტირებით 400 ლარი, მუცლის ღრუს მაგნიტურ რეზონანსული ტომოგრაფია 250 ლარი,  მუცლის ღრუს მაგნიტურ რეზონანსული ტომოგრაფია კონტრასტირებით 400 ლარი, კისრის მალების მაგნიტურ რეზონანსული ტომოგრაფია 250 ლარი, მცირე მენჯის ღრუს მაგნიტურ რეზონანსული ტომოგრაფია 250 ლარი, მცირე მენჯის ღრუს მაგნიტურ რეზონანსული ტომოგრაფია კონტრასტირებით 400 ლარი. ხერხემლის მაგნიტურ რეზონანსული ტომოგრაფია 450 ლარი, წელის მალების მაგნიტურ რეზონანსული ტომოგრაფია 250 ლარი, წელის მალების მაგნიტურ რეზონანსული ტომოგრაფია კონტრასტირებით 377 ლარი, კიდურების მაგნიტურ
რეზონანსული ტომოგრაფია 225 ლარი, კიდურების მაგნიტურ რეზონანსული ტომოგრაფია კონტრასტირებით 375 ლარი, სხვა ორგანოების მაგნიტურ რეზონანსული ტომოგრაფია 250 ლარი, 
სხვა ორგანოების მაგნიტურ რეზონანსული ტომოგრაფია კონტრასტირებით 397 ლარი. დაფინანსება კტ და მრტ შემთხვევაში მოხდება საშუალო ფასის 50 პროცენტის ოდენობით. 
მეოთხე   ღონისძიებაში ჩასართავად ბენეფიციარმა უნდა წარმოადგინოს შემდეგი დოკუმენტაცია: 1.განცხადება; 2. პირადობის დამადასტურებელი მოწმობა; 3. ცნობა სოციალური მომსახურეობის სააგენტოდან საყოველთაოში ჩართულობისა და  დარიცხული ხელფასის ( მომსახურების პაკეტის) მითითებით.  ; 4. ცნობა ჯანმრთელობის მდგომარეობის შესახებ - ფორმა IV-100/ა. 5. სამედიცინო ორგანიზაციის მიერ წარმოდგენილი ანგარიშ-ფაქტურა მომსახურეობის მითითებით. გათვალისწინებული მომსახურეობა განხორციელდება სამედიცინო ვაუჩერის საშუალებით. ვაუჩერის გაცემის, გამოყენების წესს და ქვეპროგრამის ღონისძიებასთან დაკავშირებულ ღონისძიებებს საჭიროების შემთხვევაში განსაზღვრავს ქ. ბათუმის მერი.</t>
  </si>
  <si>
    <t>მძიმე ფსიქიკური აშლილობის მქონე პირები, რომლებიც ხშირად ან ხანგრძლივი დროით თავსდებიან სტაციონარში, ხოლო სტაციონარიდან გაწერის შემდეგ სულ მცირე ბოლო სამი თვის განმავლობაში არ/ან ვერ აკითხავენ ამბულატორიულ დაწესებულებას, მიუხედავად საჭიროებისა, ხშირად რჩებიან მკურნალობის გარეშე, რაც ფსიქოპათოლოგიური სიმპტომატიკისა და ჯანმრთელობის მდგომარეობის გაუარესებას იწვევს. ამ ადამიანებისათვის აუცილებლობას წარმოადგენს უწყვეტი მომსახურეობის განხორციელება, რომელიც შეუძლებელია სათემო სერვისების განვითარების გარეშე. ასევე ფსიქიკური ჯანმრთელობის დაცვის სახელმწიფო კონცეფციის თანახმად, პრიორიტეტულია, თანამედროვე თემზე დაფუძნებული სერვისების დანერგვის საფეხურეობრივი პროცესი და ფსიქოსოციალური რეაბილიტაციისა და ბინაზე მომსახურების სერვისის განვითარება მობილური გუნდის  (ფსიქიატრი, სოციალური მუშაკი, ფსიქოლოგი, ექთანი/უმცროსი ექიმი) საშუალებით. აქედან გამომდინარე, ქ. ბათუმის მუნიციპალიტეტმა შეიმუშავა ქ. ბათუმში რეგისტრირებული პაციენტებისათვის თემზე დაფუძნებული მობილური გუნდის მომსახურების ღონისძიება, რომლის ფარგლებში,  100 პირისათვის საჭიროებიდან გამომდინარე გათვალისწინებულია:
ა) მდგომარეობის ინდივიდუალური მართვის გეგმის შემუშავება და განხორციელება თითოეული პაციენტისათვის; 
ბ) შინ მომსახურება, რეგულარული ვიზიტები პაციენტის საცხოვრებელი ადგილის მიხედვით ( 4-მდე თვეში), სატელეფონო კონსულტაცია; 
გ) მობილური გუნდის ექიმი ფსიქიატრის მიერ დანიშნული მედიკამენტებით უზრუნველყოფა; 
დ) პაციენტის სოციალური უნარ-ჩვევების ტრენინგი, სამედიცინო მომსახურებასთან ერთად სოციალური პრობლემების მოგვარებაში დახმარება (საჭიროების შესაბამისად პაციენტის და მისი მხარდამჭერების ინფორმირება ან/და დოკუმენტაციის შეგროვებაში დახმარება ან/და თანხლება უწყებებში ვიზიტისას);
ე) პაციენტის, პაციენტის ოჯახის წევრების და მხარდამჭერების ფსიქოგანათლება და მხარდამჭერი ფსიქოთერაპია; ვ) ფსიქიატრიულ საავადმყოფოში სტაციონირების კრიტერიუმების არსებობის შემთხვევაში პაციენტის სტაციონირების ორგანიზება; 
ზ) 8 საათის მანძილზე სერვისის ხელმისაწვდომობა;  
თ) სომატური პრობლემების გამოვლენის შემთხვევაში პაციენტის და მისი მხარდამჭერების ინფორმირება არსებული სომატური პრობლემების, შემდგომი კვლევის საჭიროების და ხელმისაწვდომი პროგრამების შესახებ, ამასთან, სომატური პროფილის ექიმთან ვიზიტისას ან გამოკვლევებისას თანხლება, თუ დამოუკიდებლად ამას ვერ ახერხებს პაციენტი და სომატური პრობლემები ნეგატიურად აისახება მის ფსიქიკურ მდგომარეობაზე.</t>
  </si>
  <si>
    <t>მულტიდისციპლინარული ჯგუფი უნდა შედგებოდეს ექიმი ფსიქიატრის, ექიმი ნევროლოგის, ფსიქოლოგის, ფარმაცევტის, სოციალური მუშაკისა და მედდისაგან. გუნდის მუშაობა განისაზღვრება ბინაზე ვიზიტითა და მედიკამენტოზური მკურნალობით ნეიროლეფსიური საშუალებებით, რომელსაც გამოიყენებს მობილური გუნდის ფსიქიატრი, კლინიკური პრაქტიკის ეროვნული რეკომენდაციების (გაიდლაინები) და დაავადებათა მართვის სახელმწიფო სტანდარტების (პროტოკოლები) შესაბამისად. ქვეპროგრამის ფარგლებში, მობილური გუნდის მომსახურებით  ისარგებლებენ ქ. ბათუმში რეგისტრირებული, განსაზღვრული ნოზოლოგიების მქონე პირები. ორგანული ბუნების აშლილობანი, სიმპტომურ აშლილობათა ჩათვლით (f00-f009), შიზოფრენია, შიზოტიპური აშლილობანი (f20-f29), აფექტური შეშლილობანი (f30-f39 ), რეაქცია მწვავე სტრესზე და ადაპტაციის დარღვევები (f 43), გონებრივი ჩამორჩენა (f 70-f 79), ფსიქიკური განვითარების დარღვევები (f80-f89),  ბავშვთა და მოზარდთა ასაკში დაწყებული ქცევითი და ემოციური აშლილობანი ( f90-f98).f06 ტვინის დაზიანებითა და დისფუნქციით, აგრეთვე სხვა ფიზიკური დაავადებით გამოწვეული ფსიქიკური აშლილობანი. f40-f48 ნევროზული, სტრესთან დაკავშირებული და სომატოფორმული აშლილობანი. f50-f59 ფიზიოლოგიური და ფიზიკური დარღვევებით გამოწვეული ქცევის პატოლოგია. f80-f89 ფსიქიკური განვითარების დარღვევები. ქვეპროგრამის ფარგლებში მომსახურეობა გაეწევა ქ. ბათუმში 2022 წლის 1 იანვრამდე რეგისტრირებულ პირებს.</t>
  </si>
  <si>
    <t>დახმარება მედიკამენტების შეძენისათვის ღონისძიების ფარგლებში მომსახურეობა გაეწევა ქ. ბათუმში 2022  წლის 1 იანვრამდე რეგისტრირებულ საქართველოს შემდეგ მოქალაქეებს: სოციალურად დაუცველი ოჯახების მონაცემთა ერთიან ბაზაში რეგისტრირებული ოჯახის წევრებს, რომლებსაც მინიჭებული აქვთ 100 000-ის ჩათვლით სარეიტინგო ქულა; შშმ პირებს, ომის ვეტერანებს; ტერიტორიული მთლიანობისათვის ომში მონაწილეებს, ომში დაღუპულთა ოჯახის წევრებს (დედა, მამა, მეუღლე, შვილები); მრავალშვილიანი (18 წლამდე ასაკის 5 და მეტი შვილი) ოჯახის წევრებს; ტრეფიკინგის ცენტრის ძალადობის მსხვერპლ პირებს; მარტოხელა მშობლებს და მათ შვილებს. ასევე მარტოხელა ასაკით პენსიონერებს, რომელთა დახმარების საჭიროება დასტურდება ადმინისტრაციული სერვის ცენტრების მენეჯერების მიერ. ჩამოთვლილ ბენეფიციარებს დაუფინანსდებათ მედიკამენტოზური მკურნალობა არაუმეტეს 200 ლარისა მიმდინარე წლის განმავლობაში ერთხელ ოჯახზე. იმ შემთხვევაში თუ ოჯახში არის ორი შშმ პირი, ორი ვეტერანი, სოციალურად დაუცველი და შშმ პირი / ვეტერანი,  შშმ პირი / ვეტერანი ერთდროულად მათ მიეცემათ 200 ლარის ღირებულების ვაუჩერი. 
ღონისძიებაში ჩასართავად ბენეფიციარმა უნდა წარმოადგინოს შემდეგი დოკუმენტაცია:
1. განცხადება; 
2. პირადობის დამადასტურებელი მოწმობა; 
3. სოციალურად დაუცველი ოჯახების მონაცემთა ერთიან ბაზაში რეგისტრირების ან სტატუსის დამადასტურებელი მოწმობა ასეთის არსებობის შემთხვევაში; 
4. ცნობა ჯანმრთელობის მდგომარეობის შესახებ - ფორმა IV-100/ა; 
5. ანგარიშ-ფაქტურა აფთიაქიდან თანხისა და მედიკამენტების რაოდენობის მითითებით;
7. ა(ა)იპ მუნიციპალური სერვისების სააგენტოს მიერ გაცემული მოკვლევა (საჭიროების შემთხვევაში);
თანხის გადარიცხვა განხორციელდება ანგარიშ-ფაქტურაზე მითითებული აფთიაქის  პირად ანგარიშზე.</t>
  </si>
  <si>
    <t xml:space="preserve">ქვეპროგრამით ისარგებლებენ: 2022 წლის პირველ იანვრამდე რეგისტრირებული პირები, გარდა მეორე, მესამე და მეექვსე ღონისძიებისა (ისინი რეგისტრირებული შეიძლება იყვნენ 2021 წლის აპრილ-დეკემბერში).   
მეოთხე ღონისძიებით მომსახურება გაეწევა ქ. ბათუმში 2- 10 წლამდე ასაკის, ქ. ბათუმში  2022 წლის 1 იანვრის მდგომარეობით რეგისტირებულ ბავშვებს;  
მეხუთე ღონისძიებით მომსახურება გაეწევა ქ. ბათუმში 7 წლამდე ასაკის ქ. ბათუმში 2022 წლის 1 იანვრის მდგომარეობით რეგისტირებულ ბავშვებს შემდეგი პათოლოგიით:  დაუნის სინდრომი, ცერებრალური დამბლა, აუტიზმი და სხვა. მომსახურეობა გაეწევათ იმ ბავშვებს, რომლებიც ვერ სარგებლობენ საქართველოს ჯანდაცვის სამინისტროს ბავშვთა ადრეული განვითარების ქვეპროგრამით. ყოველთვიურად, სპეციალისტთა გუნდის ერთი ან რამდენიმე პროფესიონალის (ადრეული განვითარების სპეციალისტი,ფსიქოლოგი, ოკუპაციური თერაპევტი, ლოგოპედი, სპეციალური პედაგოგი და სხვა) მიერ მომსახურების გაწევა, რომლის მიზანია ბავშვის განვითარების სფეროების (ფიზიკური, კოგნიტური, სოციალური,
ემოციური, კომუნიკაცია, ადაპტური ქცევა) სტიმულირება, მშობელთა ცნობიერების და ინფორმირებულობის გაზრდა, მხარდაჭერა, ბავშვის განვითარების პროცესში ჩართვა/განათლება. საჭირო პროფესიონალების ჩართულობა და ჯერადობა განისაზღვრება შეფასებიდან გამომდინარე და ასახულია ბავშვისა და ოჯახის ინდივიდუალურ გეგმაში. 5 წლის შესრულების თვის ჩათვლით მომსახურებაში ჩართული ყველა ბენეფიციარისთვის, დაფინანსებული მომსახურების (ვიზიტის) მაქსიმალური რაოდენობა თვეში შეადგენს 8-ს. 5-დან 7 წლის შესრულების თვის ჩათვლით ბენეფიციარებისთვის მომსახურებაში ჩართვიდან (დაწყებიდან) ერთი წლის (თორმეტი თვის) განმავლობაში, დაფინანსებული მომსახურების (ვიზიტის) მაქსიმალური რაოდენობა თვეში შეადგენს ასევე 8-ს, მომსახურებაში ჩართვიდან (დაწყებიდან) მეორე წლის (შემდეგი თორმეტი თვის) განმავლობაში – 6-ს. ამასთან, ამ ქვეპუნქტით გათვალისწინებული პირობები ვრცელდება ამ პროგრამის ამოქმედებამდე, მ.შ. წინა წლებში მომსახურებაში ჩართულ ბენეფიციარებზეც; R62.0  (განვითარების ეტაპების დაყოვნება) დიაგნოზის შემთხვევაში სრულად დაფინანსდებიან: 1. შშმ სტატუსი მქონე ბავშვები; 2. რეინტეგრაციის შემწეობის მიმღები ოჯახების ბავშვები; 3. მინდობით აღზრდაში ან სააღმზრდელო დაწესებულებაში მყოფი ბავშვები, თუკი ამ დაწესებულების მიერ არ ხდება ამ პროგრამით გათვალისწინებული მომსახურების მიწოდება; 4. მარჩენალდაკარგული სტატუსის მქონე ბავშვები; 5. მარტოხელა მშობლის სტატუსის მქონე პირის შვილები; 6. ომისა და სამხედრო ძალების ვეტერანთა შვილები; 7. შშმ სტატუსის მქონე პირის შვილები; 8.ბავშვები, რომელთა ოჯახები დარეგისტრირებულნი არიან სოციალურად დაუცველი ოჯახების ერთიან მონაცემთა ბაზაში 0-დან 200 000-ის ჩათვლით სარეიტინგო ქულით; 9. თუ ოჯახში ერთზე მეტ ბავშვს ესაჭიროება დახმარება, ქვეპროგრამის ფარგლებში; 10. მრავალშვილიანი ოჯახის ბავშვები (ოთხი და/ან მეტი არასრულწლოვანი ბავშვი), ხოლო სხვა კატეგორიის ბენეფიციარები ისარგებლებენ 50 პროცენტიანი თანაგახდის სერვისით. </t>
  </si>
  <si>
    <t>ქვეპროგრამით ისარგებლებენ ქ. ბათუმში 2022  წლის 1 იანვრამდე რეგისტრირებული პირები, რომლებიც გადიან მკურნალობის კურსს ჰემოდიალიზის ცენტრებში. აგრეთვე, ქ. ბათუმში რეგისტრირებული 18 წლის ასაკის ჩათვლით ლეიკემიით დაავადებული პირები. ღონისძიებებს შორის გადანაწილება შეიძლება განხორციელდეს ფაქტიური მოთხოვნილებიდან გამომდინარე.</t>
  </si>
  <si>
    <t>-</t>
  </si>
  <si>
    <t>შშმ პირებისა და ომის ინვალიდებისათვის მათი დაავადებიდან გამომდინარე აუცილებლობას წარმოადგენს საკურორტო სამკურნალო-რეაბილიტაცია, რომელიც ეხმარება მათ დაავადების დაძლევაში, საზოგადოებასთან ინტეგრაციაში. აქედან გამომდინარე, შემუშავებული იქნა მოწყვლადი ჯგუფების დასვენება კურორტზე. ქვეპროგრამა ითვალისწინებს შშმ პირებისა და დაინვალიდებულ (ომში და ომის შემდგომ) ომის ვეტერანთა, ომში დაღუპულთა ოჯახის წევრების, შშმ სტატუსის ბავშვთა, სოციალურად დაუცველი (100 001-მდე სარეიტინგო ქულების მქონე) ხუთი და მეტი მრავალშვილიანი ოჯახების, მცირე ტიპის საოჯახო სახლის ბენეფიციართა დასვენებას 12 დღის (11 ღამე) მანძილზე.</t>
  </si>
  <si>
    <t>ბენეფიციარს წლის განმავლობაში შეუძლია ისარგებლოს მხოლოდ ერთი საკურორტო მომსახურებით. ღონისძიებებს შორის გადანაწილება შეიძლება განხორციელდეს ფაქტიური მოთხოვნილებიდან გამომდინარე, პროგრამის მომსახურეობით შეიძლება ისარგებლონ მხოლოდ ქ. ბათუმში 2022 წლის 1 იანვრამდე რეგისტრირებულმა შ.შ. მ. პირებმა 30 წლის ჩათვლით, ომის ვეტერანმა ასაკით პენსიონერებმა, ომის ინვალიდებმა,  ომში დაღუპულთა და მრავალშვილიანი (5 და მეტი) ოჯახის წევრებმა, ასევე მცირე ტიპის საოჯახო სახლის ბენეფიციარებმა. ომში დაინვალიდებულები, ომში დაღუპულთა ოჯახის წევრები და ომის ვეტერანი (ასაკით პენსიონერები) უნდა იყვნენ 2022 წლის 1 იანვრამდე აღრიცხვაზე ვეტერანთა საქმის დეპარტამენტის ბაზაში. თითოელ ბენეფიციარზე და თანმხლებ პირზე გაიცემა ვაუჩერი. ვაუჩერის გაცემის-გამოყენების წესი განისაზღვრება ქ. ბათუმის მუნიციპალიტეტის მერის ბრძანებით.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</si>
</sst>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L_a_r_i_-;\-* #,##0.00\ _L_a_r_i_-;_-* &quot;-&quot;??\ _L_a_r_i_-;_-@_-"/>
  </numFmts>
  <fonts count="13" x14ac:knownFonts="1">
    <font>
      <sz val="11"/>
      <color theme="1"/>
      <name val="Calibri"/>
      <family val="2"/>
      <scheme val="minor"/>
    </font>
    <font>
      <sz val="10"/>
      <name val="Arial"/>
      <family val="2"/>
      <charset val="204"/>
    </font>
    <font>
      <sz val="11"/>
      <color theme="1"/>
      <name val="Calibri"/>
      <family val="2"/>
      <scheme val="minor"/>
    </font>
    <font>
      <sz val="9"/>
      <color theme="1"/>
      <name val="Sylfaen"/>
      <family val="1"/>
    </font>
    <font>
      <sz val="8"/>
      <color theme="1"/>
      <name val="Sylfaen"/>
      <family val="1"/>
    </font>
    <font>
      <b/>
      <sz val="9"/>
      <color theme="1"/>
      <name val="Sylfaen"/>
      <family val="1"/>
    </font>
    <font>
      <sz val="9"/>
      <name val="Sylfaen"/>
      <family val="1"/>
    </font>
    <font>
      <b/>
      <sz val="9"/>
      <color rgb="FF000099"/>
      <name val="Sylfaen"/>
      <family val="1"/>
    </font>
    <font>
      <b/>
      <sz val="8"/>
      <color rgb="FF000099"/>
      <name val="Sylfaen"/>
      <family val="1"/>
    </font>
    <font>
      <sz val="9"/>
      <color rgb="FFFF0000"/>
      <name val="Sylfaen"/>
      <family val="1"/>
    </font>
    <font>
      <b/>
      <sz val="10"/>
      <color rgb="FF000099"/>
      <name val="Sylfaen"/>
      <family val="1"/>
    </font>
    <font>
      <sz val="10"/>
      <color rgb="FF000099"/>
      <name val="Sylfaen"/>
      <family val="1"/>
    </font>
    <font>
      <sz val="11"/>
      <color rgb="FFFF0000"/>
      <name val="Sylfaen"/>
      <family val="1"/>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theme="0" tint="-0.34998626667073579"/>
      </left>
      <right style="thin">
        <color theme="0" tint="-0.34998626667073579"/>
      </right>
      <top style="thin">
        <color theme="0" tint="-0.34998626667073579"/>
      </top>
      <bottom style="dashed">
        <color theme="0" tint="-0.24994659260841701"/>
      </bottom>
      <diagonal/>
    </border>
    <border>
      <left style="thin">
        <color theme="0" tint="-0.34998626667073579"/>
      </left>
      <right style="thin">
        <color theme="0" tint="-0.34998626667073579"/>
      </right>
      <top style="dashed">
        <color theme="0" tint="-0.2499465926084170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14996795556505021"/>
      </bottom>
      <diagonal/>
    </border>
    <border>
      <left style="thin">
        <color theme="0" tint="-0.34998626667073579"/>
      </left>
      <right style="thin">
        <color theme="0" tint="-0.34998626667073579"/>
      </right>
      <top style="thin">
        <color theme="0" tint="-0.14996795556505021"/>
      </top>
      <bottom style="thin">
        <color theme="0" tint="-0.34998626667073579"/>
      </bottom>
      <diagonal/>
    </border>
    <border>
      <left style="thin">
        <color theme="0" tint="-0.34998626667073579"/>
      </left>
      <right style="thin">
        <color theme="0" tint="-0.34998626667073579"/>
      </right>
      <top style="thin">
        <color theme="0" tint="-0.14996795556505021"/>
      </top>
      <bottom style="thin">
        <color theme="0" tint="-0.14996795556505021"/>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14996795556505021"/>
      </bottom>
      <diagonal/>
    </border>
    <border>
      <left/>
      <right style="thin">
        <color theme="0" tint="-0.34998626667073579"/>
      </right>
      <top/>
      <bottom style="thin">
        <color theme="0" tint="-0.14996795556505021"/>
      </bottom>
      <diagonal/>
    </border>
    <border>
      <left style="thin">
        <color theme="0" tint="-0.34998626667073579"/>
      </left>
      <right/>
      <top style="thin">
        <color theme="0" tint="-0.14996795556505021"/>
      </top>
      <bottom style="thin">
        <color theme="0" tint="-0.14996795556505021"/>
      </bottom>
      <diagonal/>
    </border>
    <border>
      <left/>
      <right style="thin">
        <color theme="0" tint="-0.34998626667073579"/>
      </right>
      <top style="thin">
        <color theme="0" tint="-0.14996795556505021"/>
      </top>
      <bottom style="thin">
        <color theme="0" tint="-0.14996795556505021"/>
      </bottom>
      <diagonal/>
    </border>
    <border>
      <left style="thin">
        <color theme="0" tint="-0.34998626667073579"/>
      </left>
      <right/>
      <top style="thin">
        <color theme="0" tint="-0.14996795556505021"/>
      </top>
      <bottom style="thin">
        <color theme="0" tint="-0.34998626667073579"/>
      </bottom>
      <diagonal/>
    </border>
    <border>
      <left/>
      <right style="thin">
        <color theme="0" tint="-0.34998626667073579"/>
      </right>
      <top style="thin">
        <color theme="0" tint="-0.14996795556505021"/>
      </top>
      <bottom style="thin">
        <color theme="0" tint="-0.34998626667073579"/>
      </bottom>
      <diagonal/>
    </border>
    <border>
      <left/>
      <right/>
      <top style="thin">
        <color theme="0" tint="-0.34998626667073579"/>
      </top>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style="thin">
        <color theme="0" tint="-0.34998626667073579"/>
      </bottom>
      <diagonal/>
    </border>
    <border>
      <left style="thin">
        <color theme="0" tint="-0.34998626667073579"/>
      </left>
      <right/>
      <top style="dashed">
        <color theme="0" tint="-0.24994659260841701"/>
      </top>
      <bottom/>
      <diagonal/>
    </border>
    <border>
      <left/>
      <right style="thin">
        <color theme="0" tint="-0.34998626667073579"/>
      </right>
      <top style="dashed">
        <color theme="0" tint="-0.24994659260841701"/>
      </top>
      <bottom/>
      <diagonal/>
    </border>
    <border>
      <left style="thin">
        <color theme="0" tint="-0.34998626667073579"/>
      </left>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right style="thin">
        <color theme="0" tint="-0.34998626667073579"/>
      </right>
      <top style="dashed">
        <color theme="0" tint="-0.24994659260841701"/>
      </top>
      <bottom style="dashed">
        <color theme="0" tint="-0.24994659260841701"/>
      </bottom>
      <diagonal/>
    </border>
    <border>
      <left style="thin">
        <color theme="0" tint="-0.34998626667073579"/>
      </left>
      <right style="thin">
        <color theme="0" tint="-0.34998626667073579"/>
      </right>
      <top/>
      <bottom style="thin">
        <color theme="0" tint="-0.14996795556505021"/>
      </bottom>
      <diagonal/>
    </border>
    <border>
      <left style="thin">
        <color theme="0" tint="-0.34998626667073579"/>
      </left>
      <right/>
      <top style="thin">
        <color theme="0" tint="-0.14996795556505021"/>
      </top>
      <bottom/>
      <diagonal/>
    </border>
    <border>
      <left/>
      <right style="thin">
        <color theme="0" tint="-0.34998626667073579"/>
      </right>
      <top style="thin">
        <color theme="0" tint="-0.14996795556505021"/>
      </top>
      <bottom/>
      <diagonal/>
    </border>
    <border>
      <left style="thin">
        <color theme="0" tint="-0.34998626667073579"/>
      </left>
      <right/>
      <top/>
      <bottom/>
      <diagonal/>
    </border>
    <border>
      <left style="thin">
        <color theme="0" tint="-0.34998626667073579"/>
      </left>
      <right style="thin">
        <color theme="0" tint="-0.34998626667073579"/>
      </right>
      <top style="thin">
        <color theme="0" tint="-0.14996795556505021"/>
      </top>
      <bottom/>
      <diagonal/>
    </border>
  </borders>
  <cellStyleXfs count="10">
    <xf numFmtId="0" fontId="0" fillId="0" borderId="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cellStyleXfs>
  <cellXfs count="103">
    <xf numFmtId="0" fontId="0" fillId="0" borderId="0" xfId="0"/>
    <xf numFmtId="0" fontId="3" fillId="2" borderId="0" xfId="0" applyFont="1" applyFill="1" applyAlignment="1">
      <alignment horizontal="center" vertical="center" wrapText="1"/>
    </xf>
    <xf numFmtId="0" fontId="8"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3" fontId="5" fillId="2" borderId="4" xfId="0" quotePrefix="1" applyNumberFormat="1" applyFont="1" applyFill="1" applyBorder="1" applyAlignment="1">
      <alignment horizontal="center" vertical="center" wrapText="1"/>
    </xf>
    <xf numFmtId="3" fontId="6" fillId="2" borderId="4" xfId="1"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3" fontId="3" fillId="2" borderId="5" xfId="0" quotePrefix="1"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6" fillId="2" borderId="24" xfId="0" applyFont="1" applyFill="1" applyBorder="1" applyAlignment="1">
      <alignment horizontal="center" vertical="center" wrapText="1"/>
    </xf>
    <xf numFmtId="3" fontId="5" fillId="2" borderId="5" xfId="0" quotePrefix="1" applyNumberFormat="1" applyFont="1" applyFill="1" applyBorder="1" applyAlignment="1">
      <alignment horizontal="center" vertical="center" wrapText="1"/>
    </xf>
    <xf numFmtId="0" fontId="6" fillId="2" borderId="2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6" fillId="2" borderId="23" xfId="0" applyFont="1" applyFill="1" applyBorder="1" applyAlignment="1">
      <alignment vertical="center" wrapText="1"/>
    </xf>
    <xf numFmtId="9" fontId="3" fillId="0" borderId="5" xfId="9" applyFont="1" applyFill="1" applyBorder="1" applyAlignment="1">
      <alignment horizontal="center" vertical="center" wrapText="1"/>
    </xf>
    <xf numFmtId="0" fontId="7" fillId="2" borderId="24" xfId="0" applyFont="1" applyFill="1" applyBorder="1" applyAlignment="1">
      <alignment horizontal="center" vertical="center" wrapText="1"/>
    </xf>
    <xf numFmtId="0" fontId="11" fillId="2" borderId="0" xfId="0" applyFont="1" applyFill="1" applyAlignment="1">
      <alignment horizontal="center" vertical="center" wrapText="1"/>
    </xf>
    <xf numFmtId="0" fontId="7" fillId="2" borderId="0" xfId="0" applyFont="1" applyFill="1" applyAlignment="1">
      <alignment horizontal="center" vertical="center" wrapText="1"/>
    </xf>
    <xf numFmtId="0" fontId="7"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12"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0" fontId="12" fillId="2" borderId="27" xfId="0" applyFont="1" applyFill="1" applyBorder="1" applyAlignment="1">
      <alignment vertical="center" wrapText="1"/>
    </xf>
    <xf numFmtId="3" fontId="3" fillId="2" borderId="5" xfId="0" applyNumberFormat="1" applyFont="1" applyFill="1" applyBorder="1" applyAlignment="1">
      <alignment horizontal="center" vertical="center" wrapText="1"/>
    </xf>
    <xf numFmtId="0" fontId="10" fillId="2" borderId="0" xfId="0" applyFont="1" applyFill="1" applyBorder="1" applyAlignment="1">
      <alignment horizontal="center" vertical="center" wrapText="1"/>
    </xf>
    <xf numFmtId="0" fontId="6" fillId="2" borderId="3" xfId="0" applyFont="1" applyFill="1" applyBorder="1" applyAlignment="1">
      <alignment horizontal="left" vertical="center" wrapText="1" indent="1"/>
    </xf>
    <xf numFmtId="0" fontId="7" fillId="2" borderId="3"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6" fillId="2" borderId="5" xfId="0" applyFont="1" applyFill="1" applyBorder="1" applyAlignment="1">
      <alignment horizontal="left" vertical="center" wrapText="1" indent="1"/>
    </xf>
    <xf numFmtId="9" fontId="4" fillId="2" borderId="11" xfId="0" applyNumberFormat="1" applyFont="1" applyFill="1" applyBorder="1" applyAlignment="1">
      <alignment horizontal="left" vertical="center" wrapText="1"/>
    </xf>
    <xf numFmtId="9" fontId="4" fillId="2" borderId="12" xfId="0" applyNumberFormat="1" applyFont="1" applyFill="1" applyBorder="1" applyAlignment="1">
      <alignment horizontal="left"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6" fillId="2" borderId="4" xfId="0" applyFont="1" applyFill="1" applyBorder="1" applyAlignment="1">
      <alignment horizontal="left" vertical="center" wrapText="1" inden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2" borderId="6" xfId="0" quotePrefix="1" applyFont="1" applyFill="1" applyBorder="1" applyAlignment="1">
      <alignment horizontal="left" vertical="center" wrapText="1" indent="1"/>
    </xf>
    <xf numFmtId="0" fontId="6" fillId="0" borderId="6" xfId="0" applyFont="1" applyBorder="1" applyAlignment="1">
      <alignment horizontal="left" inden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6" fillId="2" borderId="21" xfId="0" applyFont="1" applyFill="1" applyBorder="1" applyAlignment="1">
      <alignment horizontal="left" vertical="center" wrapText="1" indent="1"/>
    </xf>
    <xf numFmtId="0" fontId="6" fillId="2" borderId="22" xfId="0" applyFont="1" applyFill="1" applyBorder="1" applyAlignment="1">
      <alignment horizontal="left" vertical="center" wrapText="1" indent="1"/>
    </xf>
    <xf numFmtId="0" fontId="6" fillId="2" borderId="23" xfId="0" applyFont="1" applyFill="1" applyBorder="1" applyAlignment="1">
      <alignment horizontal="left" vertical="center" wrapText="1" indent="1"/>
    </xf>
    <xf numFmtId="0" fontId="6" fillId="2" borderId="11"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12" xfId="0" applyFont="1" applyFill="1" applyBorder="1" applyAlignment="1">
      <alignment horizontal="left" vertical="center" wrapText="1"/>
    </xf>
    <xf numFmtId="9" fontId="4" fillId="2" borderId="17" xfId="0" applyNumberFormat="1" applyFont="1" applyFill="1" applyBorder="1" applyAlignment="1">
      <alignment horizontal="left" vertical="center" wrapText="1"/>
    </xf>
    <xf numFmtId="0" fontId="7" fillId="2" borderId="2" xfId="0" applyFont="1" applyFill="1" applyBorder="1" applyAlignment="1">
      <alignment horizontal="center" vertical="center" wrapText="1"/>
    </xf>
    <xf numFmtId="0" fontId="6" fillId="2" borderId="2" xfId="0" applyFont="1" applyFill="1" applyBorder="1" applyAlignment="1">
      <alignment horizontal="left" vertical="center" wrapText="1" indent="1"/>
    </xf>
    <xf numFmtId="0" fontId="6" fillId="0" borderId="2" xfId="0" applyFont="1" applyBorder="1" applyAlignment="1">
      <alignment horizontal="left" inden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9" fillId="2" borderId="4" xfId="0" applyFont="1" applyFill="1" applyBorder="1" applyAlignment="1">
      <alignment horizontal="left" vertical="center" wrapText="1" indent="1"/>
    </xf>
    <xf numFmtId="0" fontId="5" fillId="2" borderId="1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7" fillId="2" borderId="3" xfId="0" applyFont="1" applyFill="1" applyBorder="1" applyAlignment="1">
      <alignment horizontal="left" vertical="center" wrapText="1" indent="1"/>
    </xf>
    <xf numFmtId="0" fontId="6" fillId="2" borderId="5" xfId="0" quotePrefix="1" applyFont="1" applyFill="1" applyBorder="1" applyAlignment="1">
      <alignment horizontal="left" vertical="center" wrapText="1" indent="1"/>
    </xf>
    <xf numFmtId="0" fontId="7" fillId="2" borderId="1" xfId="0" applyFont="1" applyFill="1" applyBorder="1" applyAlignment="1">
      <alignment horizontal="center" vertical="center" wrapText="1"/>
    </xf>
    <xf numFmtId="0" fontId="6" fillId="2" borderId="1" xfId="0" applyFont="1" applyFill="1" applyBorder="1" applyAlignment="1">
      <alignment horizontal="left" vertical="center" wrapText="1" indent="1"/>
    </xf>
    <xf numFmtId="0" fontId="6" fillId="2" borderId="4" xfId="0" applyFont="1" applyFill="1" applyBorder="1" applyAlignment="1">
      <alignment horizontal="center" vertical="center" wrapText="1"/>
    </xf>
    <xf numFmtId="0" fontId="6" fillId="2" borderId="21"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6" fillId="2" borderId="23" xfId="0" applyFont="1" applyFill="1" applyBorder="1" applyAlignment="1">
      <alignment horizontal="left" vertical="center" wrapText="1"/>
    </xf>
    <xf numFmtId="164" fontId="6" fillId="2" borderId="11" xfId="1" applyFont="1" applyFill="1" applyBorder="1" applyAlignment="1">
      <alignment horizontal="left" vertical="center" wrapText="1"/>
    </xf>
    <xf numFmtId="164" fontId="6" fillId="2" borderId="17" xfId="1" applyFont="1" applyFill="1" applyBorder="1" applyAlignment="1">
      <alignment horizontal="left" vertical="center" wrapText="1"/>
    </xf>
    <xf numFmtId="164" fontId="6" fillId="2" borderId="12" xfId="1" applyFont="1" applyFill="1" applyBorder="1" applyAlignment="1">
      <alignment horizontal="left" vertical="center" wrapText="1"/>
    </xf>
    <xf numFmtId="0" fontId="6" fillId="2" borderId="2" xfId="0" applyFont="1" applyFill="1" applyBorder="1" applyAlignment="1">
      <alignment horizontal="left" indent="1"/>
    </xf>
    <xf numFmtId="0" fontId="6" fillId="2" borderId="28" xfId="0" applyFont="1" applyFill="1" applyBorder="1" applyAlignment="1">
      <alignment horizontal="center" vertical="center" wrapText="1"/>
    </xf>
    <xf numFmtId="0" fontId="6" fillId="2" borderId="24" xfId="0" applyFont="1" applyFill="1" applyBorder="1" applyAlignment="1">
      <alignment horizontal="center" vertical="center" wrapText="1"/>
    </xf>
    <xf numFmtId="3" fontId="3" fillId="2" borderId="28" xfId="0" quotePrefix="1" applyNumberFormat="1" applyFont="1" applyFill="1" applyBorder="1" applyAlignment="1">
      <alignment horizontal="center" vertical="center" wrapText="1"/>
    </xf>
    <xf numFmtId="3" fontId="3" fillId="2" borderId="24" xfId="0" quotePrefix="1" applyNumberFormat="1" applyFont="1" applyFill="1" applyBorder="1" applyAlignment="1">
      <alignment horizontal="center" vertical="center" wrapText="1"/>
    </xf>
    <xf numFmtId="1" fontId="6" fillId="2" borderId="28" xfId="0" applyNumberFormat="1" applyFont="1" applyFill="1" applyBorder="1" applyAlignment="1">
      <alignment horizontal="center" vertical="center" wrapText="1"/>
    </xf>
    <xf numFmtId="1" fontId="6" fillId="2" borderId="24" xfId="0" applyNumberFormat="1" applyFont="1" applyFill="1" applyBorder="1" applyAlignment="1">
      <alignment horizontal="center" vertical="center" wrapText="1"/>
    </xf>
    <xf numFmtId="3" fontId="5" fillId="2" borderId="28" xfId="0" quotePrefix="1" applyNumberFormat="1" applyFont="1" applyFill="1" applyBorder="1" applyAlignment="1">
      <alignment horizontal="center" vertical="center" wrapText="1"/>
    </xf>
    <xf numFmtId="3" fontId="5" fillId="2" borderId="24" xfId="0" quotePrefix="1" applyNumberFormat="1"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6" fillId="2" borderId="1" xfId="0" applyFont="1" applyFill="1" applyBorder="1" applyAlignment="1">
      <alignment horizontal="left" vertical="center" wrapText="1"/>
    </xf>
  </cellXfs>
  <cellStyles count="10">
    <cellStyle name="Comma" xfId="1" builtinId="3"/>
    <cellStyle name="Normal" xfId="0" builtinId="0"/>
    <cellStyle name="Normal 2" xfId="2"/>
    <cellStyle name="Normal 3 2" xfId="3"/>
    <cellStyle name="Normal 3 2 2" xfId="7"/>
    <cellStyle name="Normal 3 2 4" xfId="4"/>
    <cellStyle name="Normal 3 2 4 3" xfId="6"/>
    <cellStyle name="Normal 3 4" xfId="8"/>
    <cellStyle name="Normal 5 2" xfId="5"/>
    <cellStyle name="Percent" xfId="9" builtinId="5"/>
  </cellStyles>
  <dxfs count="0"/>
  <tableStyles count="0" defaultTableStyle="TableStyleMedium9"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L16"/>
  <sheetViews>
    <sheetView view="pageBreakPreview" zoomScaleNormal="100" zoomScaleSheetLayoutView="100" workbookViewId="0">
      <selection activeCell="G13" sqref="G13"/>
    </sheetView>
  </sheetViews>
  <sheetFormatPr defaultColWidth="9.140625" defaultRowHeight="12.75" x14ac:dyDescent="0.25"/>
  <cols>
    <col min="1" max="1" width="7.7109375" style="1" customWidth="1"/>
    <col min="2" max="2" width="14.42578125" style="1" customWidth="1"/>
    <col min="3" max="3" width="8.7109375" style="1" customWidth="1"/>
    <col min="4" max="10" width="18.7109375" style="1" customWidth="1"/>
    <col min="11" max="11" width="4.42578125" style="1" customWidth="1"/>
    <col min="12" max="12" width="10" style="1" bestFit="1" customWidth="1"/>
    <col min="13" max="17" width="18.7109375" style="1" customWidth="1"/>
    <col min="18" max="16384" width="9.140625" style="1"/>
  </cols>
  <sheetData>
    <row r="1" spans="1:12" s="27" customFormat="1" ht="30.75" customHeight="1" x14ac:dyDescent="0.25">
      <c r="A1" s="37" t="s">
        <v>38</v>
      </c>
      <c r="B1" s="37"/>
      <c r="C1" s="37"/>
      <c r="D1" s="37"/>
      <c r="E1" s="37"/>
      <c r="F1" s="37"/>
      <c r="G1" s="37"/>
      <c r="H1" s="37"/>
      <c r="I1" s="37"/>
      <c r="J1" s="37"/>
    </row>
    <row r="2" spans="1:12" ht="33" customHeight="1" x14ac:dyDescent="0.25">
      <c r="A2" s="39" t="s">
        <v>2</v>
      </c>
      <c r="B2" s="39"/>
      <c r="C2" s="39" t="s">
        <v>1</v>
      </c>
      <c r="D2" s="39"/>
      <c r="E2" s="39"/>
      <c r="F2" s="39" t="s">
        <v>3</v>
      </c>
      <c r="G2" s="39"/>
      <c r="H2" s="39"/>
      <c r="I2" s="39"/>
      <c r="J2" s="39"/>
    </row>
    <row r="3" spans="1:12" ht="27" customHeight="1" x14ac:dyDescent="0.25">
      <c r="A3" s="42" t="s">
        <v>108</v>
      </c>
      <c r="B3" s="42"/>
      <c r="C3" s="42" t="s">
        <v>110</v>
      </c>
      <c r="D3" s="42"/>
      <c r="E3" s="42"/>
      <c r="F3" s="42" t="s">
        <v>109</v>
      </c>
      <c r="G3" s="42"/>
      <c r="H3" s="42"/>
      <c r="I3" s="42"/>
      <c r="J3" s="42"/>
    </row>
    <row r="4" spans="1:12" ht="8.1" customHeight="1" x14ac:dyDescent="0.25">
      <c r="A4" s="40"/>
      <c r="B4" s="40"/>
      <c r="C4" s="40"/>
      <c r="D4" s="40"/>
      <c r="E4" s="40"/>
      <c r="F4" s="40"/>
      <c r="G4" s="40"/>
      <c r="H4" s="40"/>
      <c r="I4" s="40"/>
      <c r="J4" s="40"/>
    </row>
    <row r="5" spans="1:12" ht="36" customHeight="1" x14ac:dyDescent="0.25">
      <c r="A5" s="39" t="s">
        <v>4</v>
      </c>
      <c r="B5" s="39"/>
      <c r="C5" s="43" t="s">
        <v>114</v>
      </c>
      <c r="D5" s="43"/>
      <c r="E5" s="43"/>
      <c r="F5" s="39" t="s">
        <v>5</v>
      </c>
      <c r="G5" s="2" t="s">
        <v>35</v>
      </c>
      <c r="H5" s="2" t="s">
        <v>36</v>
      </c>
      <c r="I5" s="2" t="s">
        <v>37</v>
      </c>
      <c r="J5" s="2" t="s">
        <v>131</v>
      </c>
    </row>
    <row r="6" spans="1:12" ht="18" customHeight="1" x14ac:dyDescent="0.25">
      <c r="A6" s="41"/>
      <c r="B6" s="41"/>
      <c r="C6" s="44"/>
      <c r="D6" s="44"/>
      <c r="E6" s="44"/>
      <c r="F6" s="41"/>
      <c r="G6" s="7">
        <f>'06 01 01'!G6+'06 01 02'!G6+'06 01 03'!G6+'06 01 04'!G6+'06 01 06'!G6+'06 01 07'!G6+'06 01 08'!G6+'06 01 09'!G6+'06 01 11'!G6</f>
        <v>6081774</v>
      </c>
      <c r="H6" s="7">
        <f>'06 01 01'!H6+'06 01 02'!H6+'06 01 03'!H6+'06 01 04'!H6+'06 01 06'!H6+'06 01 07'!H6+'06 01 08'!H6+'06 01 09'!H6+'06 01 11'!H6</f>
        <v>5667600</v>
      </c>
      <c r="I6" s="7">
        <f>'06 01 01'!I6+'06 01 02'!I6+'06 01 03'!I6+'06 01 04'!I6+'06 01 06'!I6+'06 01 07'!I6+'06 01 08'!I6+'06 01 09'!I6+'06 01 11'!I6</f>
        <v>5667600</v>
      </c>
      <c r="J6" s="7">
        <f>'06 01 01'!J6+'06 01 02'!J6+'06 01 03'!J6+'06 01 04'!J6+'06 01 06'!J6+'06 01 07'!J6+'06 01 08'!J6+'06 01 09'!J6+'06 01 11'!J6</f>
        <v>5667600</v>
      </c>
    </row>
    <row r="7" spans="1:12" ht="8.1" customHeight="1" x14ac:dyDescent="0.25">
      <c r="A7" s="40"/>
      <c r="B7" s="40"/>
      <c r="C7" s="40"/>
      <c r="D7" s="40"/>
      <c r="E7" s="40"/>
      <c r="F7" s="40"/>
      <c r="G7" s="40"/>
      <c r="H7" s="40"/>
      <c r="I7" s="40"/>
      <c r="J7" s="40"/>
    </row>
    <row r="8" spans="1:12" ht="33.75" customHeight="1" x14ac:dyDescent="0.25">
      <c r="A8" s="39" t="s">
        <v>6</v>
      </c>
      <c r="B8" s="39"/>
      <c r="C8" s="38" t="s">
        <v>149</v>
      </c>
      <c r="D8" s="38"/>
      <c r="E8" s="38"/>
      <c r="F8" s="38"/>
      <c r="G8" s="38"/>
      <c r="H8" s="38"/>
      <c r="I8" s="38"/>
      <c r="J8" s="38"/>
      <c r="L8" s="1">
        <f>11000*100/G6</f>
        <v>0.18086827955132828</v>
      </c>
    </row>
    <row r="9" spans="1:12" ht="133.5" customHeight="1" x14ac:dyDescent="0.25">
      <c r="A9" s="48" t="s">
        <v>7</v>
      </c>
      <c r="B9" s="49"/>
      <c r="C9" s="50" t="s">
        <v>145</v>
      </c>
      <c r="D9" s="50"/>
      <c r="E9" s="50"/>
      <c r="F9" s="50"/>
      <c r="G9" s="50"/>
      <c r="H9" s="50"/>
      <c r="I9" s="50"/>
      <c r="J9" s="50"/>
    </row>
    <row r="10" spans="1:12" ht="49.5" customHeight="1" x14ac:dyDescent="0.25">
      <c r="A10" s="52" t="s">
        <v>8</v>
      </c>
      <c r="B10" s="52"/>
      <c r="C10" s="53" t="s">
        <v>107</v>
      </c>
      <c r="D10" s="54"/>
      <c r="E10" s="54"/>
      <c r="F10" s="54"/>
      <c r="G10" s="54"/>
      <c r="H10" s="54"/>
      <c r="I10" s="54"/>
      <c r="J10" s="54"/>
    </row>
    <row r="11" spans="1:12" ht="8.1" customHeight="1" x14ac:dyDescent="0.25">
      <c r="A11" s="40"/>
      <c r="B11" s="40"/>
      <c r="C11" s="40"/>
      <c r="D11" s="40"/>
      <c r="E11" s="40"/>
      <c r="F11" s="40"/>
      <c r="G11" s="40"/>
      <c r="H11" s="40"/>
      <c r="I11" s="40"/>
      <c r="J11" s="40"/>
    </row>
    <row r="12" spans="1:12" ht="21" customHeight="1" x14ac:dyDescent="0.25">
      <c r="A12" s="39" t="s">
        <v>9</v>
      </c>
      <c r="B12" s="39" t="s">
        <v>10</v>
      </c>
      <c r="C12" s="39"/>
      <c r="D12" s="39" t="s">
        <v>11</v>
      </c>
      <c r="E12" s="39"/>
      <c r="F12" s="39"/>
      <c r="G12" s="39"/>
      <c r="H12" s="39"/>
      <c r="I12" s="55" t="s">
        <v>39</v>
      </c>
      <c r="J12" s="56"/>
    </row>
    <row r="13" spans="1:12" ht="48" customHeight="1" x14ac:dyDescent="0.25">
      <c r="A13" s="51"/>
      <c r="B13" s="51"/>
      <c r="C13" s="51"/>
      <c r="D13" s="3" t="s">
        <v>132</v>
      </c>
      <c r="E13" s="32" t="s">
        <v>21</v>
      </c>
      <c r="F13" s="32" t="s">
        <v>22</v>
      </c>
      <c r="G13" s="32" t="s">
        <v>23</v>
      </c>
      <c r="H13" s="3" t="s">
        <v>133</v>
      </c>
      <c r="I13" s="57"/>
      <c r="J13" s="58"/>
    </row>
    <row r="14" spans="1:12" ht="70.5" customHeight="1" x14ac:dyDescent="0.25">
      <c r="A14" s="8">
        <v>1</v>
      </c>
      <c r="B14" s="45" t="s">
        <v>111</v>
      </c>
      <c r="C14" s="45"/>
      <c r="D14" s="4">
        <v>10941</v>
      </c>
      <c r="E14" s="36">
        <v>11023</v>
      </c>
      <c r="F14" s="4">
        <v>11924</v>
      </c>
      <c r="G14" s="4">
        <v>12441</v>
      </c>
      <c r="H14" s="4">
        <v>12441</v>
      </c>
      <c r="I14" s="46" t="s">
        <v>129</v>
      </c>
      <c r="J14" s="47"/>
      <c r="L14" s="1" t="s">
        <v>150</v>
      </c>
    </row>
    <row r="15" spans="1:12" ht="116.25" customHeight="1" x14ac:dyDescent="0.25">
      <c r="A15" s="8">
        <v>2</v>
      </c>
      <c r="B15" s="45" t="s">
        <v>112</v>
      </c>
      <c r="C15" s="45"/>
      <c r="D15" s="4">
        <v>2147</v>
      </c>
      <c r="E15" s="4">
        <v>2920</v>
      </c>
      <c r="F15" s="4">
        <v>3900</v>
      </c>
      <c r="G15" s="4">
        <v>3900</v>
      </c>
      <c r="H15" s="4">
        <v>3900</v>
      </c>
      <c r="I15" s="46" t="s">
        <v>129</v>
      </c>
      <c r="J15" s="47"/>
      <c r="L15" s="1" t="s">
        <v>150</v>
      </c>
    </row>
    <row r="16" spans="1:12" ht="67.5" customHeight="1" x14ac:dyDescent="0.25">
      <c r="A16" s="8">
        <v>3</v>
      </c>
      <c r="B16" s="45" t="s">
        <v>113</v>
      </c>
      <c r="C16" s="45"/>
      <c r="D16" s="25">
        <v>0.85</v>
      </c>
      <c r="E16" s="25">
        <v>0.8</v>
      </c>
      <c r="F16" s="25">
        <v>0.85</v>
      </c>
      <c r="G16" s="25">
        <v>0.85</v>
      </c>
      <c r="H16" s="25">
        <v>0.85</v>
      </c>
      <c r="I16" s="46" t="s">
        <v>129</v>
      </c>
      <c r="J16" s="47"/>
    </row>
  </sheetData>
  <mergeCells count="29">
    <mergeCell ref="B16:C16"/>
    <mergeCell ref="B14:C14"/>
    <mergeCell ref="I14:J14"/>
    <mergeCell ref="A9:B9"/>
    <mergeCell ref="C9:J9"/>
    <mergeCell ref="B15:C15"/>
    <mergeCell ref="A11:J11"/>
    <mergeCell ref="A12:A13"/>
    <mergeCell ref="A10:B10"/>
    <mergeCell ref="C10:J10"/>
    <mergeCell ref="D12:H12"/>
    <mergeCell ref="B12:C13"/>
    <mergeCell ref="I12:J13"/>
    <mergeCell ref="I15:J15"/>
    <mergeCell ref="I16:J16"/>
    <mergeCell ref="A1:J1"/>
    <mergeCell ref="C8:J8"/>
    <mergeCell ref="A8:B8"/>
    <mergeCell ref="A4:J4"/>
    <mergeCell ref="F5:F6"/>
    <mergeCell ref="A3:B3"/>
    <mergeCell ref="A2:B2"/>
    <mergeCell ref="C2:E2"/>
    <mergeCell ref="F2:J2"/>
    <mergeCell ref="C3:E3"/>
    <mergeCell ref="F3:J3"/>
    <mergeCell ref="A5:B6"/>
    <mergeCell ref="C5:E6"/>
    <mergeCell ref="A7:J7"/>
  </mergeCells>
  <pageMargins left="0.19685039370078741" right="0.19685039370078741" top="0.19685039370078741" bottom="0.19685039370078741" header="0.19685039370078741" footer="0.19685039370078741"/>
  <pageSetup paperSize="9" scale="85" orientation="landscape"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4"/>
  <sheetViews>
    <sheetView view="pageBreakPreview" topLeftCell="A13" zoomScaleNormal="100" zoomScaleSheetLayoutView="100" workbookViewId="0">
      <selection activeCell="A21" sqref="A21:J21"/>
    </sheetView>
  </sheetViews>
  <sheetFormatPr defaultColWidth="9.140625" defaultRowHeight="12.75" x14ac:dyDescent="0.25"/>
  <cols>
    <col min="1" max="1" width="7.7109375" style="1" customWidth="1"/>
    <col min="2" max="2" width="14.42578125" style="1" customWidth="1"/>
    <col min="3" max="3" width="8.7109375" style="1" customWidth="1"/>
    <col min="4" max="10" width="18.7109375" style="1" customWidth="1"/>
    <col min="11" max="11" width="17.5703125" style="1" customWidth="1"/>
    <col min="12" max="16" width="18.7109375" style="1" customWidth="1"/>
    <col min="17" max="16384" width="9.140625" style="1"/>
  </cols>
  <sheetData>
    <row r="1" spans="1:10" s="27" customFormat="1" ht="30.75" customHeight="1" x14ac:dyDescent="0.25">
      <c r="A1" s="37" t="s">
        <v>20</v>
      </c>
      <c r="B1" s="37"/>
      <c r="C1" s="37"/>
      <c r="D1" s="37"/>
      <c r="E1" s="37"/>
      <c r="F1" s="37"/>
      <c r="G1" s="37"/>
      <c r="H1" s="37"/>
      <c r="I1" s="37"/>
      <c r="J1" s="37"/>
    </row>
    <row r="2" spans="1:10" ht="30.75" customHeight="1" x14ac:dyDescent="0.25">
      <c r="A2" s="39" t="s">
        <v>12</v>
      </c>
      <c r="B2" s="39"/>
      <c r="C2" s="39" t="s">
        <v>0</v>
      </c>
      <c r="D2" s="39"/>
      <c r="E2" s="39"/>
      <c r="F2" s="39" t="s">
        <v>13</v>
      </c>
      <c r="G2" s="39"/>
      <c r="H2" s="39"/>
      <c r="I2" s="39"/>
      <c r="J2" s="39"/>
    </row>
    <row r="3" spans="1:10" ht="31.5" customHeight="1" x14ac:dyDescent="0.25">
      <c r="A3" s="82" t="s">
        <v>101</v>
      </c>
      <c r="B3" s="82"/>
      <c r="C3" s="50" t="s">
        <v>102</v>
      </c>
      <c r="D3" s="50"/>
      <c r="E3" s="50"/>
      <c r="F3" s="82" t="s">
        <v>42</v>
      </c>
      <c r="G3" s="82"/>
      <c r="H3" s="82"/>
      <c r="I3" s="82"/>
      <c r="J3" s="82"/>
    </row>
    <row r="4" spans="1:10" ht="8.1" customHeight="1" x14ac:dyDescent="0.25">
      <c r="A4" s="40"/>
      <c r="B4" s="40"/>
      <c r="C4" s="40"/>
      <c r="D4" s="40"/>
      <c r="E4" s="40"/>
      <c r="F4" s="40"/>
      <c r="G4" s="40"/>
      <c r="H4" s="40"/>
      <c r="I4" s="40"/>
      <c r="J4" s="40"/>
    </row>
    <row r="5" spans="1:10" ht="39.75" customHeight="1" x14ac:dyDescent="0.25">
      <c r="A5" s="39" t="s">
        <v>15</v>
      </c>
      <c r="B5" s="39"/>
      <c r="C5" s="38" t="s">
        <v>43</v>
      </c>
      <c r="D5" s="38"/>
      <c r="E5" s="38"/>
      <c r="F5" s="39" t="s">
        <v>14</v>
      </c>
      <c r="G5" s="2" t="s">
        <v>35</v>
      </c>
      <c r="H5" s="2" t="s">
        <v>36</v>
      </c>
      <c r="I5" s="2" t="s">
        <v>37</v>
      </c>
      <c r="J5" s="2" t="s">
        <v>131</v>
      </c>
    </row>
    <row r="6" spans="1:10" ht="24.75" customHeight="1" x14ac:dyDescent="0.25">
      <c r="A6" s="41"/>
      <c r="B6" s="41"/>
      <c r="C6" s="50"/>
      <c r="D6" s="50"/>
      <c r="E6" s="50"/>
      <c r="F6" s="41"/>
      <c r="G6" s="7">
        <f>H20</f>
        <v>177600</v>
      </c>
      <c r="H6" s="7">
        <v>177600</v>
      </c>
      <c r="I6" s="7">
        <v>177600</v>
      </c>
      <c r="J6" s="7">
        <v>177600</v>
      </c>
    </row>
    <row r="7" spans="1:10" ht="10.5" customHeight="1" x14ac:dyDescent="0.25">
      <c r="A7" s="40"/>
      <c r="B7" s="40"/>
      <c r="C7" s="40"/>
      <c r="D7" s="40"/>
      <c r="E7" s="40"/>
      <c r="F7" s="40"/>
      <c r="G7" s="40"/>
      <c r="H7" s="40"/>
      <c r="I7" s="40"/>
      <c r="J7" s="40"/>
    </row>
    <row r="8" spans="1:10" ht="72.75" customHeight="1" x14ac:dyDescent="0.25">
      <c r="A8" s="80" t="s">
        <v>16</v>
      </c>
      <c r="B8" s="80"/>
      <c r="C8" s="102" t="s">
        <v>157</v>
      </c>
      <c r="D8" s="102"/>
      <c r="E8" s="102"/>
      <c r="F8" s="102"/>
      <c r="G8" s="102"/>
      <c r="H8" s="102"/>
      <c r="I8" s="102"/>
      <c r="J8" s="102"/>
    </row>
    <row r="9" spans="1:10" ht="252.75" customHeight="1" x14ac:dyDescent="0.25">
      <c r="A9" s="59" t="s">
        <v>17</v>
      </c>
      <c r="B9" s="60"/>
      <c r="C9" s="83" t="s">
        <v>171</v>
      </c>
      <c r="D9" s="84"/>
      <c r="E9" s="84"/>
      <c r="F9" s="84"/>
      <c r="G9" s="84"/>
      <c r="H9" s="84"/>
      <c r="I9" s="84"/>
      <c r="J9" s="85"/>
    </row>
    <row r="10" spans="1:10" ht="45" customHeight="1" x14ac:dyDescent="0.25">
      <c r="A10" s="68" t="s">
        <v>18</v>
      </c>
      <c r="B10" s="68"/>
      <c r="C10" s="69" t="s">
        <v>158</v>
      </c>
      <c r="D10" s="70"/>
      <c r="E10" s="70"/>
      <c r="F10" s="70"/>
      <c r="G10" s="70"/>
      <c r="H10" s="70"/>
      <c r="I10" s="70"/>
      <c r="J10" s="70"/>
    </row>
    <row r="11" spans="1:10" ht="8.1" customHeight="1" x14ac:dyDescent="0.25">
      <c r="A11" s="40"/>
      <c r="B11" s="40"/>
      <c r="C11" s="40"/>
      <c r="D11" s="40"/>
      <c r="E11" s="40"/>
      <c r="F11" s="40"/>
      <c r="G11" s="40"/>
      <c r="H11" s="40"/>
      <c r="I11" s="40"/>
      <c r="J11" s="40"/>
    </row>
    <row r="12" spans="1:10" ht="20.25" customHeight="1" x14ac:dyDescent="0.25">
      <c r="A12" s="39" t="s">
        <v>9</v>
      </c>
      <c r="B12" s="39" t="s">
        <v>19</v>
      </c>
      <c r="C12" s="39"/>
      <c r="D12" s="39"/>
      <c r="E12" s="39"/>
      <c r="F12" s="39" t="s">
        <v>11</v>
      </c>
      <c r="G12" s="39"/>
      <c r="H12" s="55" t="s">
        <v>39</v>
      </c>
      <c r="I12" s="71"/>
      <c r="J12" s="56"/>
    </row>
    <row r="13" spans="1:10" ht="32.25" customHeight="1" x14ac:dyDescent="0.25">
      <c r="A13" s="51"/>
      <c r="B13" s="51"/>
      <c r="C13" s="51"/>
      <c r="D13" s="51"/>
      <c r="E13" s="51"/>
      <c r="F13" s="32" t="s">
        <v>132</v>
      </c>
      <c r="G13" s="32" t="s">
        <v>21</v>
      </c>
      <c r="H13" s="57"/>
      <c r="I13" s="72"/>
      <c r="J13" s="58"/>
    </row>
    <row r="14" spans="1:10" ht="32.25" customHeight="1" x14ac:dyDescent="0.25">
      <c r="A14" s="4">
        <v>1</v>
      </c>
      <c r="B14" s="73" t="s">
        <v>105</v>
      </c>
      <c r="C14" s="73"/>
      <c r="D14" s="73"/>
      <c r="E14" s="73"/>
      <c r="F14" s="4" t="s">
        <v>104</v>
      </c>
      <c r="G14" s="4" t="s">
        <v>104</v>
      </c>
      <c r="H14" s="64" t="s">
        <v>124</v>
      </c>
      <c r="I14" s="65"/>
      <c r="J14" s="66"/>
    </row>
    <row r="15" spans="1:10" ht="32.25" customHeight="1" x14ac:dyDescent="0.25">
      <c r="A15" s="4">
        <v>2</v>
      </c>
      <c r="B15" s="73" t="s">
        <v>103</v>
      </c>
      <c r="C15" s="73"/>
      <c r="D15" s="73"/>
      <c r="E15" s="73"/>
      <c r="F15" s="4">
        <v>100</v>
      </c>
      <c r="G15" s="4">
        <v>100</v>
      </c>
      <c r="H15" s="64" t="s">
        <v>128</v>
      </c>
      <c r="I15" s="65"/>
      <c r="J15" s="66"/>
    </row>
    <row r="16" spans="1:10" ht="8.1" customHeight="1" x14ac:dyDescent="0.25">
      <c r="A16" s="40"/>
      <c r="B16" s="40"/>
      <c r="C16" s="40"/>
      <c r="D16" s="40"/>
      <c r="E16" s="40"/>
      <c r="F16" s="40"/>
      <c r="G16" s="40"/>
      <c r="H16" s="40"/>
      <c r="I16" s="40"/>
      <c r="J16" s="40"/>
    </row>
    <row r="17" spans="1:11" ht="30" customHeight="1" x14ac:dyDescent="0.25">
      <c r="A17" s="39" t="s">
        <v>9</v>
      </c>
      <c r="B17" s="39" t="s">
        <v>24</v>
      </c>
      <c r="C17" s="39"/>
      <c r="D17" s="39"/>
      <c r="E17" s="39" t="s">
        <v>25</v>
      </c>
      <c r="F17" s="39"/>
      <c r="G17" s="39"/>
      <c r="H17" s="39" t="s">
        <v>28</v>
      </c>
      <c r="I17" s="39" t="s">
        <v>29</v>
      </c>
      <c r="J17" s="39"/>
    </row>
    <row r="18" spans="1:11" ht="32.25" customHeight="1" x14ac:dyDescent="0.25">
      <c r="A18" s="51"/>
      <c r="B18" s="51"/>
      <c r="C18" s="51"/>
      <c r="D18" s="51"/>
      <c r="E18" s="23" t="s">
        <v>26</v>
      </c>
      <c r="F18" s="23" t="s">
        <v>27</v>
      </c>
      <c r="G18" s="23" t="s">
        <v>32</v>
      </c>
      <c r="H18" s="51"/>
      <c r="I18" s="23" t="s">
        <v>30</v>
      </c>
      <c r="J18" s="23" t="s">
        <v>31</v>
      </c>
    </row>
    <row r="19" spans="1:11" s="13" customFormat="1" ht="35.25" customHeight="1" x14ac:dyDescent="0.25">
      <c r="A19" s="9">
        <v>1</v>
      </c>
      <c r="B19" s="64" t="s">
        <v>106</v>
      </c>
      <c r="C19" s="65"/>
      <c r="D19" s="66"/>
      <c r="E19" s="5" t="s">
        <v>53</v>
      </c>
      <c r="F19" s="9">
        <v>100</v>
      </c>
      <c r="G19" s="20">
        <f t="shared" ref="G19" si="0">H19/F19</f>
        <v>1776</v>
      </c>
      <c r="H19" s="9">
        <f t="shared" ref="H19" si="1">I19+J19</f>
        <v>177600</v>
      </c>
      <c r="I19" s="9">
        <v>177600</v>
      </c>
      <c r="J19" s="15"/>
    </row>
    <row r="20" spans="1:11" ht="21" customHeight="1" x14ac:dyDescent="0.25">
      <c r="A20" s="75" t="s">
        <v>33</v>
      </c>
      <c r="B20" s="76"/>
      <c r="C20" s="76"/>
      <c r="D20" s="77"/>
      <c r="E20" s="5"/>
      <c r="F20" s="15">
        <f>F19</f>
        <v>100</v>
      </c>
      <c r="G20" s="20"/>
      <c r="H20" s="6">
        <f>SUM(H19:H19)</f>
        <v>177600</v>
      </c>
      <c r="I20" s="6">
        <f>SUM(I19:I19)</f>
        <v>177600</v>
      </c>
      <c r="J20" s="6">
        <f>SUM(J19:J19)</f>
        <v>0</v>
      </c>
    </row>
    <row r="21" spans="1:11" ht="8.1" customHeight="1" x14ac:dyDescent="0.25">
      <c r="A21" s="40"/>
      <c r="B21" s="40"/>
      <c r="C21" s="40"/>
      <c r="D21" s="40"/>
      <c r="E21" s="40"/>
      <c r="F21" s="40"/>
      <c r="G21" s="40"/>
      <c r="H21" s="40"/>
      <c r="I21" s="40"/>
      <c r="J21" s="40"/>
    </row>
    <row r="22" spans="1:11" ht="20.25" customHeight="1" x14ac:dyDescent="0.25">
      <c r="A22" s="21" t="s">
        <v>9</v>
      </c>
      <c r="B22" s="78" t="s">
        <v>34</v>
      </c>
      <c r="C22" s="78"/>
      <c r="D22" s="78"/>
      <c r="E22" s="78"/>
      <c r="F22" s="78"/>
      <c r="G22" s="78"/>
      <c r="H22" s="78"/>
      <c r="I22" s="78"/>
      <c r="J22" s="78"/>
    </row>
    <row r="23" spans="1:11" ht="124.5" customHeight="1" x14ac:dyDescent="0.25">
      <c r="A23" s="16">
        <v>1</v>
      </c>
      <c r="B23" s="79" t="s">
        <v>172</v>
      </c>
      <c r="C23" s="45"/>
      <c r="D23" s="45"/>
      <c r="E23" s="45"/>
      <c r="F23" s="45"/>
      <c r="G23" s="45"/>
      <c r="H23" s="45"/>
      <c r="I23" s="45"/>
      <c r="J23" s="45"/>
      <c r="K23" s="33"/>
    </row>
    <row r="24" spans="1:11" ht="30.75" customHeight="1" x14ac:dyDescent="0.25">
      <c r="A24" s="22"/>
      <c r="B24" s="74"/>
      <c r="C24" s="74"/>
      <c r="D24" s="74"/>
      <c r="E24" s="74"/>
      <c r="F24" s="74"/>
      <c r="G24" s="74"/>
      <c r="H24" s="74"/>
      <c r="I24" s="74"/>
      <c r="J24" s="74"/>
    </row>
  </sheetData>
  <mergeCells count="39">
    <mergeCell ref="B23:J23"/>
    <mergeCell ref="B24:J24"/>
    <mergeCell ref="B19:D19"/>
    <mergeCell ref="A20:D20"/>
    <mergeCell ref="A21:J21"/>
    <mergeCell ref="B22:J22"/>
    <mergeCell ref="A16:J16"/>
    <mergeCell ref="A17:A18"/>
    <mergeCell ref="B17:D18"/>
    <mergeCell ref="E17:G17"/>
    <mergeCell ref="H17:H18"/>
    <mergeCell ref="I17:J17"/>
    <mergeCell ref="B15:E15"/>
    <mergeCell ref="A9:B9"/>
    <mergeCell ref="C9:J9"/>
    <mergeCell ref="A10:B10"/>
    <mergeCell ref="C10:J10"/>
    <mergeCell ref="A11:J11"/>
    <mergeCell ref="A12:A13"/>
    <mergeCell ref="B12:E13"/>
    <mergeCell ref="F12:G12"/>
    <mergeCell ref="H12:J13"/>
    <mergeCell ref="B14:E14"/>
    <mergeCell ref="H15:J15"/>
    <mergeCell ref="H14:J14"/>
    <mergeCell ref="A8:B8"/>
    <mergeCell ref="C8:J8"/>
    <mergeCell ref="A1:J1"/>
    <mergeCell ref="A2:B2"/>
    <mergeCell ref="C2:E2"/>
    <mergeCell ref="F2:J2"/>
    <mergeCell ref="A3:B3"/>
    <mergeCell ref="C3:E3"/>
    <mergeCell ref="F3:J3"/>
    <mergeCell ref="A4:J4"/>
    <mergeCell ref="A5:B6"/>
    <mergeCell ref="C5:E6"/>
    <mergeCell ref="F5:F6"/>
    <mergeCell ref="A7:J7"/>
  </mergeCells>
  <pageMargins left="0.19685039370078741" right="0.19685039370078741" top="0.19685039370078741" bottom="0.19685039370078741" header="0.19685039370078741" footer="0.19685039370078741"/>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31"/>
  <sheetViews>
    <sheetView view="pageBreakPreview" topLeftCell="A13" zoomScaleNormal="100" zoomScaleSheetLayoutView="100" workbookViewId="0">
      <selection activeCell="H26" sqref="H26"/>
    </sheetView>
  </sheetViews>
  <sheetFormatPr defaultColWidth="9.140625" defaultRowHeight="12.75" x14ac:dyDescent="0.25"/>
  <cols>
    <col min="1" max="1" width="7.7109375" style="1" customWidth="1"/>
    <col min="2" max="2" width="14.42578125" style="1" customWidth="1"/>
    <col min="3" max="3" width="8.7109375" style="1" customWidth="1"/>
    <col min="4" max="10" width="18.7109375" style="1" customWidth="1"/>
    <col min="11" max="11" width="11.140625" style="1" customWidth="1"/>
    <col min="12" max="15" width="11.7109375" style="1" customWidth="1"/>
    <col min="16" max="16" width="9.140625" style="1" customWidth="1"/>
    <col min="17" max="20" width="11.7109375" style="1" customWidth="1"/>
    <col min="21" max="16384" width="9.140625" style="1"/>
  </cols>
  <sheetData>
    <row r="1" spans="1:20" s="27" customFormat="1" ht="30.75" customHeight="1" x14ac:dyDescent="0.25">
      <c r="A1" s="37" t="s">
        <v>20</v>
      </c>
      <c r="B1" s="37"/>
      <c r="C1" s="37"/>
      <c r="D1" s="37"/>
      <c r="E1" s="37"/>
      <c r="F1" s="37"/>
      <c r="G1" s="37"/>
      <c r="H1" s="37"/>
      <c r="I1" s="37"/>
      <c r="J1" s="37"/>
    </row>
    <row r="2" spans="1:20" ht="30.75" customHeight="1" x14ac:dyDescent="0.25">
      <c r="A2" s="39" t="s">
        <v>12</v>
      </c>
      <c r="B2" s="39"/>
      <c r="C2" s="39" t="s">
        <v>0</v>
      </c>
      <c r="D2" s="39"/>
      <c r="E2" s="39"/>
      <c r="F2" s="39" t="s">
        <v>13</v>
      </c>
      <c r="G2" s="39"/>
      <c r="H2" s="39"/>
      <c r="I2" s="39"/>
      <c r="J2" s="39"/>
    </row>
    <row r="3" spans="1:20" ht="45" customHeight="1" x14ac:dyDescent="0.25">
      <c r="A3" s="82" t="s">
        <v>40</v>
      </c>
      <c r="B3" s="82"/>
      <c r="C3" s="50" t="s">
        <v>41</v>
      </c>
      <c r="D3" s="50"/>
      <c r="E3" s="50"/>
      <c r="F3" s="82" t="s">
        <v>42</v>
      </c>
      <c r="G3" s="82"/>
      <c r="H3" s="82"/>
      <c r="I3" s="82"/>
      <c r="J3" s="82"/>
    </row>
    <row r="4" spans="1:20" ht="8.1" customHeight="1" x14ac:dyDescent="0.25">
      <c r="A4" s="40"/>
      <c r="B4" s="40"/>
      <c r="C4" s="40"/>
      <c r="D4" s="40"/>
      <c r="E4" s="40"/>
      <c r="F4" s="40"/>
      <c r="G4" s="40"/>
      <c r="H4" s="40"/>
      <c r="I4" s="40"/>
      <c r="J4" s="40"/>
    </row>
    <row r="5" spans="1:20" ht="39.75" customHeight="1" x14ac:dyDescent="0.25">
      <c r="A5" s="39" t="s">
        <v>15</v>
      </c>
      <c r="B5" s="39"/>
      <c r="C5" s="38" t="s">
        <v>43</v>
      </c>
      <c r="D5" s="38"/>
      <c r="E5" s="38"/>
      <c r="F5" s="39" t="s">
        <v>14</v>
      </c>
      <c r="G5" s="2" t="s">
        <v>35</v>
      </c>
      <c r="H5" s="2" t="s">
        <v>36</v>
      </c>
      <c r="I5" s="2" t="s">
        <v>37</v>
      </c>
      <c r="J5" s="2" t="s">
        <v>131</v>
      </c>
    </row>
    <row r="6" spans="1:20" ht="24.75" customHeight="1" x14ac:dyDescent="0.25">
      <c r="A6" s="41"/>
      <c r="B6" s="41"/>
      <c r="C6" s="50"/>
      <c r="D6" s="50"/>
      <c r="E6" s="50"/>
      <c r="F6" s="41"/>
      <c r="G6" s="7">
        <f>H26</f>
        <v>1211860</v>
      </c>
      <c r="H6" s="7">
        <v>1220000</v>
      </c>
      <c r="I6" s="7">
        <v>1220000</v>
      </c>
      <c r="J6" s="7">
        <v>1220000</v>
      </c>
    </row>
    <row r="7" spans="1:20" ht="8.1" customHeight="1" x14ac:dyDescent="0.25">
      <c r="A7" s="40"/>
      <c r="B7" s="40"/>
      <c r="C7" s="40"/>
      <c r="D7" s="40"/>
      <c r="E7" s="40"/>
      <c r="F7" s="40"/>
      <c r="G7" s="40"/>
      <c r="H7" s="40"/>
      <c r="I7" s="40"/>
      <c r="J7" s="40"/>
    </row>
    <row r="8" spans="1:20" ht="47.25" customHeight="1" x14ac:dyDescent="0.25">
      <c r="A8" s="80" t="s">
        <v>16</v>
      </c>
      <c r="B8" s="80"/>
      <c r="C8" s="81" t="s">
        <v>44</v>
      </c>
      <c r="D8" s="81"/>
      <c r="E8" s="81"/>
      <c r="F8" s="81"/>
      <c r="G8" s="81"/>
      <c r="H8" s="81"/>
      <c r="I8" s="81"/>
      <c r="J8" s="81"/>
    </row>
    <row r="9" spans="1:20" ht="130.5" customHeight="1" x14ac:dyDescent="0.25">
      <c r="A9" s="59" t="s">
        <v>17</v>
      </c>
      <c r="B9" s="60"/>
      <c r="C9" s="61" t="s">
        <v>161</v>
      </c>
      <c r="D9" s="62"/>
      <c r="E9" s="62"/>
      <c r="F9" s="62"/>
      <c r="G9" s="62"/>
      <c r="H9" s="62"/>
      <c r="I9" s="62"/>
      <c r="J9" s="63"/>
      <c r="K9" s="24"/>
    </row>
    <row r="10" spans="1:20" ht="45" customHeight="1" x14ac:dyDescent="0.25">
      <c r="A10" s="68" t="s">
        <v>18</v>
      </c>
      <c r="B10" s="68"/>
      <c r="C10" s="69" t="s">
        <v>45</v>
      </c>
      <c r="D10" s="70"/>
      <c r="E10" s="70"/>
      <c r="F10" s="70"/>
      <c r="G10" s="70"/>
      <c r="H10" s="70"/>
      <c r="I10" s="70"/>
      <c r="J10" s="70"/>
    </row>
    <row r="11" spans="1:20" ht="8.1" customHeight="1" x14ac:dyDescent="0.25">
      <c r="A11" s="40"/>
      <c r="B11" s="40"/>
      <c r="C11" s="40"/>
      <c r="D11" s="40"/>
      <c r="E11" s="40"/>
      <c r="F11" s="40"/>
      <c r="G11" s="40"/>
      <c r="H11" s="40"/>
      <c r="I11" s="40"/>
      <c r="J11" s="40"/>
    </row>
    <row r="12" spans="1:20" ht="20.25" customHeight="1" x14ac:dyDescent="0.25">
      <c r="A12" s="39" t="s">
        <v>9</v>
      </c>
      <c r="B12" s="39" t="s">
        <v>19</v>
      </c>
      <c r="C12" s="39"/>
      <c r="D12" s="39"/>
      <c r="E12" s="39"/>
      <c r="F12" s="39" t="s">
        <v>11</v>
      </c>
      <c r="G12" s="39"/>
      <c r="H12" s="55" t="s">
        <v>39</v>
      </c>
      <c r="I12" s="71"/>
      <c r="J12" s="56"/>
    </row>
    <row r="13" spans="1:20" ht="32.25" customHeight="1" x14ac:dyDescent="0.25">
      <c r="A13" s="51"/>
      <c r="B13" s="51"/>
      <c r="C13" s="51"/>
      <c r="D13" s="51"/>
      <c r="E13" s="51"/>
      <c r="F13" s="12" t="s">
        <v>132</v>
      </c>
      <c r="G13" s="12" t="s">
        <v>21</v>
      </c>
      <c r="H13" s="57"/>
      <c r="I13" s="72"/>
      <c r="J13" s="58"/>
    </row>
    <row r="14" spans="1:20" ht="39.75" customHeight="1" x14ac:dyDescent="0.25">
      <c r="A14" s="4">
        <v>1</v>
      </c>
      <c r="B14" s="73" t="s">
        <v>46</v>
      </c>
      <c r="C14" s="73"/>
      <c r="D14" s="73"/>
      <c r="E14" s="73"/>
      <c r="F14" s="4">
        <v>5034</v>
      </c>
      <c r="G14" s="4">
        <v>5479</v>
      </c>
      <c r="H14" s="46" t="s">
        <v>121</v>
      </c>
      <c r="I14" s="67"/>
      <c r="J14" s="67"/>
    </row>
    <row r="15" spans="1:20" ht="8.1" customHeight="1" x14ac:dyDescent="0.25">
      <c r="A15" s="40"/>
      <c r="B15" s="40"/>
      <c r="C15" s="40"/>
      <c r="D15" s="40"/>
      <c r="E15" s="40"/>
      <c r="F15" s="40"/>
      <c r="G15" s="40"/>
      <c r="H15" s="40"/>
      <c r="I15" s="40"/>
      <c r="J15" s="40"/>
    </row>
    <row r="16" spans="1:20" ht="18" customHeight="1" x14ac:dyDescent="0.25">
      <c r="A16" s="39" t="s">
        <v>9</v>
      </c>
      <c r="B16" s="39" t="s">
        <v>24</v>
      </c>
      <c r="C16" s="39"/>
      <c r="D16" s="39"/>
      <c r="E16" s="39" t="s">
        <v>25</v>
      </c>
      <c r="F16" s="39"/>
      <c r="G16" s="39"/>
      <c r="H16" s="39" t="s">
        <v>28</v>
      </c>
      <c r="I16" s="39" t="s">
        <v>29</v>
      </c>
      <c r="J16" s="39"/>
      <c r="M16" s="39" t="s">
        <v>28</v>
      </c>
      <c r="N16" s="39" t="s">
        <v>29</v>
      </c>
      <c r="O16" s="39"/>
      <c r="R16" s="39" t="s">
        <v>28</v>
      </c>
      <c r="S16" s="39" t="s">
        <v>29</v>
      </c>
      <c r="T16" s="39"/>
    </row>
    <row r="17" spans="1:20" ht="32.25" customHeight="1" x14ac:dyDescent="0.25">
      <c r="A17" s="51"/>
      <c r="B17" s="51"/>
      <c r="C17" s="51"/>
      <c r="D17" s="51"/>
      <c r="E17" s="12" t="s">
        <v>26</v>
      </c>
      <c r="F17" s="12" t="s">
        <v>27</v>
      </c>
      <c r="G17" s="12" t="s">
        <v>32</v>
      </c>
      <c r="H17" s="51"/>
      <c r="I17" s="12" t="s">
        <v>30</v>
      </c>
      <c r="J17" s="12" t="s">
        <v>31</v>
      </c>
      <c r="L17" s="34" t="s">
        <v>27</v>
      </c>
      <c r="M17" s="51"/>
      <c r="N17" s="34" t="s">
        <v>30</v>
      </c>
      <c r="O17" s="34" t="s">
        <v>31</v>
      </c>
      <c r="Q17" s="34" t="s">
        <v>27</v>
      </c>
      <c r="R17" s="51"/>
      <c r="S17" s="34" t="s">
        <v>30</v>
      </c>
      <c r="T17" s="34" t="s">
        <v>31</v>
      </c>
    </row>
    <row r="18" spans="1:20" s="13" customFormat="1" ht="29.25" customHeight="1" x14ac:dyDescent="0.25">
      <c r="A18" s="9">
        <v>1</v>
      </c>
      <c r="B18" s="64" t="s">
        <v>134</v>
      </c>
      <c r="C18" s="65"/>
      <c r="D18" s="66"/>
      <c r="E18" s="5" t="s">
        <v>53</v>
      </c>
      <c r="F18" s="9">
        <v>300</v>
      </c>
      <c r="G18" s="9">
        <f>H18/F18</f>
        <v>246</v>
      </c>
      <c r="H18" s="9">
        <f t="shared" ref="H18:H25" si="0">I18+J18</f>
        <v>73800</v>
      </c>
      <c r="I18" s="9">
        <v>73800</v>
      </c>
      <c r="J18" s="15"/>
      <c r="L18" s="9">
        <v>300</v>
      </c>
      <c r="M18" s="9">
        <f t="shared" ref="M18:M25" si="1">N18+O18</f>
        <v>73800</v>
      </c>
      <c r="N18" s="9">
        <v>73800</v>
      </c>
      <c r="O18" s="15"/>
      <c r="Q18" s="9">
        <f>F18-L18</f>
        <v>0</v>
      </c>
      <c r="R18" s="9">
        <f>H18-M18</f>
        <v>0</v>
      </c>
      <c r="S18" s="9">
        <f t="shared" ref="S18:T18" si="2">I18-N18</f>
        <v>0</v>
      </c>
      <c r="T18" s="9">
        <f t="shared" si="2"/>
        <v>0</v>
      </c>
    </row>
    <row r="19" spans="1:20" s="13" customFormat="1" ht="31.5" customHeight="1" x14ac:dyDescent="0.25">
      <c r="A19" s="9">
        <v>2</v>
      </c>
      <c r="B19" s="64" t="s">
        <v>47</v>
      </c>
      <c r="C19" s="65"/>
      <c r="D19" s="66"/>
      <c r="E19" s="5" t="s">
        <v>53</v>
      </c>
      <c r="F19" s="9">
        <v>40</v>
      </c>
      <c r="G19" s="9">
        <f t="shared" ref="G19:G25" si="3">H19/F19</f>
        <v>190</v>
      </c>
      <c r="H19" s="9">
        <f t="shared" si="0"/>
        <v>7600</v>
      </c>
      <c r="I19" s="9">
        <v>7600</v>
      </c>
      <c r="J19" s="15"/>
      <c r="L19" s="9">
        <v>40</v>
      </c>
      <c r="M19" s="9">
        <f t="shared" si="1"/>
        <v>7600</v>
      </c>
      <c r="N19" s="9">
        <v>7600</v>
      </c>
      <c r="O19" s="15"/>
      <c r="Q19" s="9">
        <f t="shared" ref="Q19:Q26" si="4">F19-L19</f>
        <v>0</v>
      </c>
      <c r="R19" s="9">
        <f t="shared" ref="R19:R26" si="5">H19-M19</f>
        <v>0</v>
      </c>
      <c r="S19" s="9">
        <f t="shared" ref="S19:S26" si="6">I19-N19</f>
        <v>0</v>
      </c>
      <c r="T19" s="9">
        <f t="shared" ref="T19:T26" si="7">J19-O19</f>
        <v>0</v>
      </c>
    </row>
    <row r="20" spans="1:20" s="13" customFormat="1" ht="30" customHeight="1" x14ac:dyDescent="0.25">
      <c r="A20" s="9">
        <v>3</v>
      </c>
      <c r="B20" s="64" t="s">
        <v>130</v>
      </c>
      <c r="C20" s="65"/>
      <c r="D20" s="66"/>
      <c r="E20" s="5" t="s">
        <v>53</v>
      </c>
      <c r="F20" s="9">
        <v>50</v>
      </c>
      <c r="G20" s="9">
        <f t="shared" si="3"/>
        <v>200</v>
      </c>
      <c r="H20" s="9">
        <f t="shared" si="0"/>
        <v>10000</v>
      </c>
      <c r="I20" s="9">
        <v>10000</v>
      </c>
      <c r="J20" s="15"/>
      <c r="K20" s="28" t="s">
        <v>115</v>
      </c>
      <c r="L20" s="9">
        <v>50</v>
      </c>
      <c r="M20" s="9">
        <f t="shared" si="1"/>
        <v>10000</v>
      </c>
      <c r="N20" s="9">
        <v>10000</v>
      </c>
      <c r="O20" s="15"/>
      <c r="Q20" s="9">
        <f t="shared" si="4"/>
        <v>0</v>
      </c>
      <c r="R20" s="9">
        <f t="shared" si="5"/>
        <v>0</v>
      </c>
      <c r="S20" s="9">
        <f t="shared" si="6"/>
        <v>0</v>
      </c>
      <c r="T20" s="9">
        <f t="shared" si="7"/>
        <v>0</v>
      </c>
    </row>
    <row r="21" spans="1:20" s="13" customFormat="1" ht="22.5" customHeight="1" x14ac:dyDescent="0.25">
      <c r="A21" s="9">
        <v>4</v>
      </c>
      <c r="B21" s="64" t="s">
        <v>48</v>
      </c>
      <c r="C21" s="65"/>
      <c r="D21" s="66"/>
      <c r="E21" s="5" t="s">
        <v>53</v>
      </c>
      <c r="F21" s="9">
        <v>5000</v>
      </c>
      <c r="G21" s="9">
        <f t="shared" ref="G21:G22" si="8">H21/F21</f>
        <v>200</v>
      </c>
      <c r="H21" s="9">
        <f t="shared" ref="H21:H22" si="9">I21+J21</f>
        <v>1000000</v>
      </c>
      <c r="I21" s="9">
        <v>1000000</v>
      </c>
      <c r="J21" s="15"/>
      <c r="L21" s="9">
        <v>5000</v>
      </c>
      <c r="M21" s="9">
        <f t="shared" si="1"/>
        <v>1000000</v>
      </c>
      <c r="N21" s="9">
        <v>1000000</v>
      </c>
      <c r="O21" s="15"/>
      <c r="Q21" s="9">
        <f t="shared" si="4"/>
        <v>0</v>
      </c>
      <c r="R21" s="9">
        <f t="shared" si="5"/>
        <v>0</v>
      </c>
      <c r="S21" s="9">
        <f t="shared" si="6"/>
        <v>0</v>
      </c>
      <c r="T21" s="9">
        <f t="shared" si="7"/>
        <v>0</v>
      </c>
    </row>
    <row r="22" spans="1:20" s="13" customFormat="1" ht="30.75" customHeight="1" x14ac:dyDescent="0.25">
      <c r="A22" s="9">
        <v>5</v>
      </c>
      <c r="B22" s="64" t="s">
        <v>49</v>
      </c>
      <c r="C22" s="65"/>
      <c r="D22" s="66"/>
      <c r="E22" s="5" t="s">
        <v>53</v>
      </c>
      <c r="F22" s="9">
        <v>15</v>
      </c>
      <c r="G22" s="9">
        <f t="shared" si="8"/>
        <v>3000</v>
      </c>
      <c r="H22" s="9">
        <f t="shared" si="9"/>
        <v>45000</v>
      </c>
      <c r="I22" s="9">
        <v>45000</v>
      </c>
      <c r="J22" s="15"/>
      <c r="L22" s="9">
        <v>15</v>
      </c>
      <c r="M22" s="9">
        <f t="shared" si="1"/>
        <v>45000</v>
      </c>
      <c r="N22" s="9">
        <v>45000</v>
      </c>
      <c r="O22" s="15"/>
      <c r="Q22" s="9">
        <f t="shared" si="4"/>
        <v>0</v>
      </c>
      <c r="R22" s="9">
        <f t="shared" si="5"/>
        <v>0</v>
      </c>
      <c r="S22" s="9">
        <f t="shared" si="6"/>
        <v>0</v>
      </c>
      <c r="T22" s="9">
        <f t="shared" si="7"/>
        <v>0</v>
      </c>
    </row>
    <row r="23" spans="1:20" s="13" customFormat="1" ht="44.25" customHeight="1" x14ac:dyDescent="0.25">
      <c r="A23" s="9">
        <v>6</v>
      </c>
      <c r="B23" s="64" t="s">
        <v>50</v>
      </c>
      <c r="C23" s="65"/>
      <c r="D23" s="66"/>
      <c r="E23" s="5" t="s">
        <v>53</v>
      </c>
      <c r="F23" s="9">
        <v>10</v>
      </c>
      <c r="G23" s="9">
        <f t="shared" si="3"/>
        <v>3000</v>
      </c>
      <c r="H23" s="9">
        <f t="shared" si="0"/>
        <v>30000</v>
      </c>
      <c r="I23" s="9">
        <v>30000</v>
      </c>
      <c r="J23" s="15"/>
      <c r="L23" s="9">
        <v>10</v>
      </c>
      <c r="M23" s="9">
        <f t="shared" si="1"/>
        <v>30000</v>
      </c>
      <c r="N23" s="9">
        <v>30000</v>
      </c>
      <c r="O23" s="15"/>
      <c r="Q23" s="9">
        <f t="shared" si="4"/>
        <v>0</v>
      </c>
      <c r="R23" s="9">
        <f t="shared" si="5"/>
        <v>0</v>
      </c>
      <c r="S23" s="9">
        <f t="shared" si="6"/>
        <v>0</v>
      </c>
      <c r="T23" s="9">
        <f t="shared" si="7"/>
        <v>0</v>
      </c>
    </row>
    <row r="24" spans="1:20" s="13" customFormat="1" ht="30.75" customHeight="1" x14ac:dyDescent="0.25">
      <c r="A24" s="9">
        <v>7</v>
      </c>
      <c r="B24" s="64" t="s">
        <v>51</v>
      </c>
      <c r="C24" s="65"/>
      <c r="D24" s="66"/>
      <c r="E24" s="5" t="s">
        <v>53</v>
      </c>
      <c r="F24" s="9">
        <v>9</v>
      </c>
      <c r="G24" s="9">
        <f t="shared" si="3"/>
        <v>4000</v>
      </c>
      <c r="H24" s="9">
        <f t="shared" si="0"/>
        <v>36000</v>
      </c>
      <c r="I24" s="9">
        <f>27000+9000</f>
        <v>36000</v>
      </c>
      <c r="J24" s="15"/>
      <c r="L24" s="9">
        <v>9</v>
      </c>
      <c r="M24" s="9">
        <f t="shared" si="1"/>
        <v>27000</v>
      </c>
      <c r="N24" s="9">
        <v>27000</v>
      </c>
      <c r="O24" s="15"/>
      <c r="Q24" s="9">
        <f t="shared" si="4"/>
        <v>0</v>
      </c>
      <c r="R24" s="9">
        <f t="shared" si="5"/>
        <v>9000</v>
      </c>
      <c r="S24" s="9">
        <f t="shared" si="6"/>
        <v>9000</v>
      </c>
      <c r="T24" s="9">
        <f t="shared" si="7"/>
        <v>0</v>
      </c>
    </row>
    <row r="25" spans="1:20" s="13" customFormat="1" ht="31.5" customHeight="1" x14ac:dyDescent="0.25">
      <c r="A25" s="9">
        <v>8</v>
      </c>
      <c r="B25" s="64" t="s">
        <v>52</v>
      </c>
      <c r="C25" s="65"/>
      <c r="D25" s="66"/>
      <c r="E25" s="5" t="s">
        <v>53</v>
      </c>
      <c r="F25" s="9">
        <v>55</v>
      </c>
      <c r="G25" s="9">
        <f t="shared" si="3"/>
        <v>172</v>
      </c>
      <c r="H25" s="9">
        <f t="shared" si="0"/>
        <v>9460</v>
      </c>
      <c r="I25" s="9">
        <v>9460</v>
      </c>
      <c r="J25" s="15"/>
      <c r="L25" s="9">
        <v>55</v>
      </c>
      <c r="M25" s="9">
        <f t="shared" si="1"/>
        <v>9460</v>
      </c>
      <c r="N25" s="9">
        <v>9460</v>
      </c>
      <c r="O25" s="15"/>
      <c r="Q25" s="9">
        <f t="shared" si="4"/>
        <v>0</v>
      </c>
      <c r="R25" s="9">
        <f t="shared" si="5"/>
        <v>0</v>
      </c>
      <c r="S25" s="9">
        <f t="shared" si="6"/>
        <v>0</v>
      </c>
      <c r="T25" s="9">
        <f t="shared" si="7"/>
        <v>0</v>
      </c>
    </row>
    <row r="26" spans="1:20" ht="21" customHeight="1" x14ac:dyDescent="0.25">
      <c r="A26" s="75" t="s">
        <v>33</v>
      </c>
      <c r="B26" s="76"/>
      <c r="C26" s="76"/>
      <c r="D26" s="77"/>
      <c r="E26" s="5"/>
      <c r="F26" s="15">
        <f>SUM(F18:F25)</f>
        <v>5479</v>
      </c>
      <c r="G26" s="9"/>
      <c r="H26" s="6">
        <f>SUM(H18:H25)</f>
        <v>1211860</v>
      </c>
      <c r="I26" s="6">
        <f>SUM(I18:I25)</f>
        <v>1211860</v>
      </c>
      <c r="J26" s="6">
        <f>SUM(J18:J25)</f>
        <v>0</v>
      </c>
      <c r="L26" s="15">
        <f>SUM(L18:L25)</f>
        <v>5479</v>
      </c>
      <c r="M26" s="6">
        <f>SUM(M18:M25)</f>
        <v>1202860</v>
      </c>
      <c r="N26" s="6">
        <f>SUM(N18:N25)</f>
        <v>1202860</v>
      </c>
      <c r="O26" s="6">
        <f>SUM(O18:O25)</f>
        <v>0</v>
      </c>
      <c r="Q26" s="9">
        <f t="shared" si="4"/>
        <v>0</v>
      </c>
      <c r="R26" s="9">
        <f t="shared" si="5"/>
        <v>9000</v>
      </c>
      <c r="S26" s="9">
        <f t="shared" si="6"/>
        <v>9000</v>
      </c>
      <c r="T26" s="9">
        <f t="shared" si="7"/>
        <v>0</v>
      </c>
    </row>
    <row r="27" spans="1:20" ht="8.1" customHeight="1" x14ac:dyDescent="0.25">
      <c r="A27" s="40"/>
      <c r="B27" s="40"/>
      <c r="C27" s="40"/>
      <c r="D27" s="40"/>
      <c r="E27" s="40"/>
      <c r="F27" s="40"/>
      <c r="G27" s="40"/>
      <c r="H27" s="40"/>
      <c r="I27" s="40"/>
      <c r="J27" s="40"/>
    </row>
    <row r="28" spans="1:20" ht="20.25" customHeight="1" x14ac:dyDescent="0.25">
      <c r="A28" s="10" t="s">
        <v>9</v>
      </c>
      <c r="B28" s="78" t="s">
        <v>34</v>
      </c>
      <c r="C28" s="78"/>
      <c r="D28" s="78"/>
      <c r="E28" s="78"/>
      <c r="F28" s="78"/>
      <c r="G28" s="78"/>
      <c r="H28" s="78"/>
      <c r="I28" s="78"/>
      <c r="J28" s="78"/>
    </row>
    <row r="29" spans="1:20" ht="72" customHeight="1" x14ac:dyDescent="0.25">
      <c r="A29" s="16">
        <v>1</v>
      </c>
      <c r="B29" s="79" t="s">
        <v>151</v>
      </c>
      <c r="C29" s="45"/>
      <c r="D29" s="45"/>
      <c r="E29" s="45"/>
      <c r="F29" s="45"/>
      <c r="G29" s="45"/>
      <c r="H29" s="45"/>
      <c r="I29" s="45"/>
      <c r="J29" s="45"/>
    </row>
    <row r="30" spans="1:20" ht="215.25" customHeight="1" x14ac:dyDescent="0.25">
      <c r="A30" s="14">
        <v>2</v>
      </c>
      <c r="B30" s="79" t="s">
        <v>173</v>
      </c>
      <c r="C30" s="45"/>
      <c r="D30" s="45"/>
      <c r="E30" s="45"/>
      <c r="F30" s="45"/>
      <c r="G30" s="45"/>
      <c r="H30" s="45"/>
      <c r="I30" s="45"/>
      <c r="J30" s="45"/>
    </row>
    <row r="31" spans="1:20" ht="30.75" customHeight="1" x14ac:dyDescent="0.25">
      <c r="A31" s="11"/>
      <c r="B31" s="74"/>
      <c r="C31" s="74"/>
      <c r="D31" s="74"/>
      <c r="E31" s="74"/>
      <c r="F31" s="74"/>
      <c r="G31" s="74"/>
      <c r="H31" s="74"/>
      <c r="I31" s="74"/>
      <c r="J31" s="74"/>
    </row>
  </sheetData>
  <mergeCells count="49">
    <mergeCell ref="M16:M17"/>
    <mergeCell ref="N16:O16"/>
    <mergeCell ref="R16:R17"/>
    <mergeCell ref="S16:T16"/>
    <mergeCell ref="B25:D25"/>
    <mergeCell ref="B23:D23"/>
    <mergeCell ref="B24:D24"/>
    <mergeCell ref="B18:D18"/>
    <mergeCell ref="A8:B8"/>
    <mergeCell ref="C8:J8"/>
    <mergeCell ref="A1:J1"/>
    <mergeCell ref="A2:B2"/>
    <mergeCell ref="C2:E2"/>
    <mergeCell ref="F2:J2"/>
    <mergeCell ref="A3:B3"/>
    <mergeCell ref="C3:E3"/>
    <mergeCell ref="F3:J3"/>
    <mergeCell ref="A4:J4"/>
    <mergeCell ref="A5:B6"/>
    <mergeCell ref="C5:E6"/>
    <mergeCell ref="F5:F6"/>
    <mergeCell ref="A7:J7"/>
    <mergeCell ref="B31:J31"/>
    <mergeCell ref="A26:D26"/>
    <mergeCell ref="A27:J27"/>
    <mergeCell ref="B28:J28"/>
    <mergeCell ref="B30:J30"/>
    <mergeCell ref="B29:J29"/>
    <mergeCell ref="A12:A13"/>
    <mergeCell ref="B12:E13"/>
    <mergeCell ref="F12:G12"/>
    <mergeCell ref="H12:J13"/>
    <mergeCell ref="B14:E14"/>
    <mergeCell ref="A9:B9"/>
    <mergeCell ref="C9:J9"/>
    <mergeCell ref="B20:D20"/>
    <mergeCell ref="B22:D22"/>
    <mergeCell ref="B19:D19"/>
    <mergeCell ref="H14:J14"/>
    <mergeCell ref="B21:D21"/>
    <mergeCell ref="A16:A17"/>
    <mergeCell ref="B16:D17"/>
    <mergeCell ref="E16:G16"/>
    <mergeCell ref="H16:H17"/>
    <mergeCell ref="I16:J16"/>
    <mergeCell ref="A15:J15"/>
    <mergeCell ref="A10:B10"/>
    <mergeCell ref="C10:J10"/>
    <mergeCell ref="A11:J11"/>
  </mergeCells>
  <pageMargins left="0.19685039370078741" right="0.19685039370078741" top="0.19685039370078741" bottom="0.19685039370078741" header="0.19685039370078741" footer="0.19685039370078741"/>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6"/>
  <sheetViews>
    <sheetView view="pageBreakPreview" topLeftCell="A10" zoomScaleNormal="100" zoomScaleSheetLayoutView="100" workbookViewId="0">
      <selection activeCell="H22" sqref="H22"/>
    </sheetView>
  </sheetViews>
  <sheetFormatPr defaultColWidth="9.140625" defaultRowHeight="12.75" x14ac:dyDescent="0.25"/>
  <cols>
    <col min="1" max="1" width="7.7109375" style="1" customWidth="1"/>
    <col min="2" max="2" width="14.42578125" style="1" customWidth="1"/>
    <col min="3" max="3" width="8.7109375" style="1" customWidth="1"/>
    <col min="4" max="10" width="18.7109375" style="1" customWidth="1"/>
    <col min="11" max="16384" width="9.140625" style="1"/>
  </cols>
  <sheetData>
    <row r="1" spans="1:10" s="27" customFormat="1" ht="27" customHeight="1" x14ac:dyDescent="0.25">
      <c r="A1" s="37" t="s">
        <v>20</v>
      </c>
      <c r="B1" s="37"/>
      <c r="C1" s="37"/>
      <c r="D1" s="37"/>
      <c r="E1" s="37"/>
      <c r="F1" s="37"/>
      <c r="G1" s="37"/>
      <c r="H1" s="37"/>
      <c r="I1" s="37"/>
      <c r="J1" s="37"/>
    </row>
    <row r="2" spans="1:10" ht="30.75" customHeight="1" x14ac:dyDescent="0.25">
      <c r="A2" s="39" t="s">
        <v>12</v>
      </c>
      <c r="B2" s="39"/>
      <c r="C2" s="39" t="s">
        <v>0</v>
      </c>
      <c r="D2" s="39"/>
      <c r="E2" s="39"/>
      <c r="F2" s="39" t="s">
        <v>13</v>
      </c>
      <c r="G2" s="39"/>
      <c r="H2" s="39"/>
      <c r="I2" s="39"/>
      <c r="J2" s="39"/>
    </row>
    <row r="3" spans="1:10" ht="32.25" customHeight="1" x14ac:dyDescent="0.25">
      <c r="A3" s="82" t="s">
        <v>54</v>
      </c>
      <c r="B3" s="82"/>
      <c r="C3" s="50" t="s">
        <v>55</v>
      </c>
      <c r="D3" s="50"/>
      <c r="E3" s="50"/>
      <c r="F3" s="82" t="s">
        <v>42</v>
      </c>
      <c r="G3" s="82"/>
      <c r="H3" s="82"/>
      <c r="I3" s="82"/>
      <c r="J3" s="82"/>
    </row>
    <row r="4" spans="1:10" ht="8.1" customHeight="1" x14ac:dyDescent="0.25">
      <c r="A4" s="40"/>
      <c r="B4" s="40"/>
      <c r="C4" s="40"/>
      <c r="D4" s="40"/>
      <c r="E4" s="40"/>
      <c r="F4" s="40"/>
      <c r="G4" s="40"/>
      <c r="H4" s="40"/>
      <c r="I4" s="40"/>
      <c r="J4" s="40"/>
    </row>
    <row r="5" spans="1:10" ht="39.75" customHeight="1" x14ac:dyDescent="0.25">
      <c r="A5" s="39" t="s">
        <v>15</v>
      </c>
      <c r="B5" s="39"/>
      <c r="C5" s="38" t="s">
        <v>43</v>
      </c>
      <c r="D5" s="38"/>
      <c r="E5" s="38"/>
      <c r="F5" s="39" t="s">
        <v>14</v>
      </c>
      <c r="G5" s="2" t="s">
        <v>35</v>
      </c>
      <c r="H5" s="2" t="s">
        <v>36</v>
      </c>
      <c r="I5" s="2" t="s">
        <v>37</v>
      </c>
      <c r="J5" s="2" t="s">
        <v>131</v>
      </c>
    </row>
    <row r="6" spans="1:10" ht="19.5" customHeight="1" x14ac:dyDescent="0.25">
      <c r="A6" s="41"/>
      <c r="B6" s="41"/>
      <c r="C6" s="50"/>
      <c r="D6" s="50"/>
      <c r="E6" s="50"/>
      <c r="F6" s="41"/>
      <c r="G6" s="7">
        <f>H22</f>
        <v>113600</v>
      </c>
      <c r="H6" s="7">
        <v>115000</v>
      </c>
      <c r="I6" s="7">
        <v>115000</v>
      </c>
      <c r="J6" s="7">
        <v>115000</v>
      </c>
    </row>
    <row r="7" spans="1:10" ht="8.1" customHeight="1" x14ac:dyDescent="0.25">
      <c r="A7" s="40"/>
      <c r="B7" s="40"/>
      <c r="C7" s="40"/>
      <c r="D7" s="40"/>
      <c r="E7" s="40"/>
      <c r="F7" s="40"/>
      <c r="G7" s="40"/>
      <c r="H7" s="40"/>
      <c r="I7" s="40"/>
      <c r="J7" s="40"/>
    </row>
    <row r="8" spans="1:10" ht="17.25" customHeight="1" x14ac:dyDescent="0.25">
      <c r="A8" s="80" t="s">
        <v>16</v>
      </c>
      <c r="B8" s="80"/>
      <c r="C8" s="81" t="s">
        <v>56</v>
      </c>
      <c r="D8" s="81"/>
      <c r="E8" s="81"/>
      <c r="F8" s="81"/>
      <c r="G8" s="81"/>
      <c r="H8" s="81"/>
      <c r="I8" s="81"/>
      <c r="J8" s="81"/>
    </row>
    <row r="9" spans="1:10" ht="84.75" customHeight="1" x14ac:dyDescent="0.25">
      <c r="A9" s="59" t="s">
        <v>17</v>
      </c>
      <c r="B9" s="60"/>
      <c r="C9" s="83" t="s">
        <v>152</v>
      </c>
      <c r="D9" s="84"/>
      <c r="E9" s="84"/>
      <c r="F9" s="84"/>
      <c r="G9" s="84"/>
      <c r="H9" s="84"/>
      <c r="I9" s="84"/>
      <c r="J9" s="85"/>
    </row>
    <row r="10" spans="1:10" ht="39.75" customHeight="1" x14ac:dyDescent="0.25">
      <c r="A10" s="68" t="s">
        <v>18</v>
      </c>
      <c r="B10" s="68"/>
      <c r="C10" s="69" t="s">
        <v>125</v>
      </c>
      <c r="D10" s="70"/>
      <c r="E10" s="70"/>
      <c r="F10" s="70"/>
      <c r="G10" s="70"/>
      <c r="H10" s="70"/>
      <c r="I10" s="70"/>
      <c r="J10" s="70"/>
    </row>
    <row r="11" spans="1:10" ht="8.1" customHeight="1" x14ac:dyDescent="0.25">
      <c r="A11" s="40"/>
      <c r="B11" s="40"/>
      <c r="C11" s="40"/>
      <c r="D11" s="40"/>
      <c r="E11" s="40"/>
      <c r="F11" s="40"/>
      <c r="G11" s="40"/>
      <c r="H11" s="40"/>
      <c r="I11" s="40"/>
      <c r="J11" s="40"/>
    </row>
    <row r="12" spans="1:10" ht="20.25" customHeight="1" x14ac:dyDescent="0.25">
      <c r="A12" s="39" t="s">
        <v>9</v>
      </c>
      <c r="B12" s="39" t="s">
        <v>19</v>
      </c>
      <c r="C12" s="39"/>
      <c r="D12" s="39"/>
      <c r="E12" s="39"/>
      <c r="F12" s="39" t="s">
        <v>11</v>
      </c>
      <c r="G12" s="39"/>
      <c r="H12" s="55" t="s">
        <v>39</v>
      </c>
      <c r="I12" s="71"/>
      <c r="J12" s="56"/>
    </row>
    <row r="13" spans="1:10" ht="32.25" customHeight="1" x14ac:dyDescent="0.25">
      <c r="A13" s="51"/>
      <c r="B13" s="51"/>
      <c r="C13" s="51"/>
      <c r="D13" s="51"/>
      <c r="E13" s="51"/>
      <c r="F13" s="32" t="s">
        <v>132</v>
      </c>
      <c r="G13" s="32" t="s">
        <v>21</v>
      </c>
      <c r="H13" s="57"/>
      <c r="I13" s="72"/>
      <c r="J13" s="58"/>
    </row>
    <row r="14" spans="1:10" ht="27" customHeight="1" x14ac:dyDescent="0.25">
      <c r="A14" s="4">
        <v>1</v>
      </c>
      <c r="B14" s="73" t="s">
        <v>57</v>
      </c>
      <c r="C14" s="73"/>
      <c r="D14" s="73"/>
      <c r="E14" s="73"/>
      <c r="F14" s="4">
        <v>1627</v>
      </c>
      <c r="G14" s="4">
        <v>2440</v>
      </c>
      <c r="H14" s="64" t="s">
        <v>135</v>
      </c>
      <c r="I14" s="65"/>
      <c r="J14" s="66"/>
    </row>
    <row r="15" spans="1:10" ht="8.1" customHeight="1" x14ac:dyDescent="0.25">
      <c r="A15" s="40"/>
      <c r="B15" s="40"/>
      <c r="C15" s="40"/>
      <c r="D15" s="40"/>
      <c r="E15" s="40"/>
      <c r="F15" s="40"/>
      <c r="G15" s="40"/>
      <c r="H15" s="40"/>
      <c r="I15" s="40"/>
      <c r="J15" s="40"/>
    </row>
    <row r="16" spans="1:10" ht="18.75" customHeight="1" x14ac:dyDescent="0.25">
      <c r="A16" s="39" t="s">
        <v>9</v>
      </c>
      <c r="B16" s="39" t="s">
        <v>24</v>
      </c>
      <c r="C16" s="39"/>
      <c r="D16" s="39"/>
      <c r="E16" s="39" t="s">
        <v>25</v>
      </c>
      <c r="F16" s="39"/>
      <c r="G16" s="39"/>
      <c r="H16" s="39" t="s">
        <v>28</v>
      </c>
      <c r="I16" s="39" t="s">
        <v>29</v>
      </c>
      <c r="J16" s="39"/>
    </row>
    <row r="17" spans="1:10" ht="27.75" customHeight="1" x14ac:dyDescent="0.25">
      <c r="A17" s="51"/>
      <c r="B17" s="51"/>
      <c r="C17" s="51"/>
      <c r="D17" s="51"/>
      <c r="E17" s="18" t="s">
        <v>26</v>
      </c>
      <c r="F17" s="18" t="s">
        <v>27</v>
      </c>
      <c r="G17" s="18" t="s">
        <v>32</v>
      </c>
      <c r="H17" s="51"/>
      <c r="I17" s="18" t="s">
        <v>30</v>
      </c>
      <c r="J17" s="18" t="s">
        <v>31</v>
      </c>
    </row>
    <row r="18" spans="1:10" s="13" customFormat="1" ht="39" customHeight="1" x14ac:dyDescent="0.25">
      <c r="A18" s="9">
        <v>1</v>
      </c>
      <c r="B18" s="64" t="s">
        <v>58</v>
      </c>
      <c r="C18" s="65"/>
      <c r="D18" s="66"/>
      <c r="E18" s="5" t="s">
        <v>53</v>
      </c>
      <c r="F18" s="9">
        <v>100</v>
      </c>
      <c r="G18" s="20">
        <f t="shared" ref="G18:G21" si="0">H18/F18</f>
        <v>20</v>
      </c>
      <c r="H18" s="9">
        <f>I18+J18</f>
        <v>2000</v>
      </c>
      <c r="I18" s="9">
        <v>2000</v>
      </c>
      <c r="J18" s="15"/>
    </row>
    <row r="19" spans="1:10" s="13" customFormat="1" ht="29.25" customHeight="1" x14ac:dyDescent="0.25">
      <c r="A19" s="9">
        <v>2</v>
      </c>
      <c r="B19" s="64" t="s">
        <v>59</v>
      </c>
      <c r="C19" s="65"/>
      <c r="D19" s="66"/>
      <c r="E19" s="5" t="s">
        <v>53</v>
      </c>
      <c r="F19" s="9">
        <v>40</v>
      </c>
      <c r="G19" s="20">
        <f t="shared" si="0"/>
        <v>40</v>
      </c>
      <c r="H19" s="9">
        <f>I19+J19</f>
        <v>1600</v>
      </c>
      <c r="I19" s="9">
        <v>1600</v>
      </c>
      <c r="J19" s="15"/>
    </row>
    <row r="20" spans="1:10" s="13" customFormat="1" ht="57.75" customHeight="1" x14ac:dyDescent="0.25">
      <c r="A20" s="9">
        <v>3</v>
      </c>
      <c r="B20" s="64" t="s">
        <v>60</v>
      </c>
      <c r="C20" s="65"/>
      <c r="D20" s="66"/>
      <c r="E20" s="5" t="s">
        <v>61</v>
      </c>
      <c r="F20" s="9">
        <v>2500</v>
      </c>
      <c r="G20" s="20">
        <f t="shared" ref="G20" si="1">H20/F20</f>
        <v>20</v>
      </c>
      <c r="H20" s="9">
        <f>I20+J20</f>
        <v>50000</v>
      </c>
      <c r="I20" s="9">
        <v>50000</v>
      </c>
      <c r="J20" s="15"/>
    </row>
    <row r="21" spans="1:10" s="13" customFormat="1" ht="21" customHeight="1" x14ac:dyDescent="0.25">
      <c r="A21" s="9">
        <v>4</v>
      </c>
      <c r="B21" s="64" t="s">
        <v>136</v>
      </c>
      <c r="C21" s="65"/>
      <c r="D21" s="66"/>
      <c r="E21" s="5" t="s">
        <v>53</v>
      </c>
      <c r="F21" s="9">
        <v>1500</v>
      </c>
      <c r="G21" s="20">
        <f t="shared" si="0"/>
        <v>40</v>
      </c>
      <c r="H21" s="9">
        <f>I21+J21</f>
        <v>60000</v>
      </c>
      <c r="I21" s="9">
        <v>60000</v>
      </c>
      <c r="J21" s="15"/>
    </row>
    <row r="22" spans="1:10" ht="21" customHeight="1" x14ac:dyDescent="0.25">
      <c r="A22" s="75" t="s">
        <v>33</v>
      </c>
      <c r="B22" s="76"/>
      <c r="C22" s="76"/>
      <c r="D22" s="77"/>
      <c r="E22" s="5"/>
      <c r="F22" s="15"/>
      <c r="G22" s="20"/>
      <c r="H22" s="6">
        <f>SUM(H18:H21)</f>
        <v>113600</v>
      </c>
      <c r="I22" s="6">
        <f>SUM(I18:I21)</f>
        <v>113600</v>
      </c>
      <c r="J22" s="6">
        <f>SUM(J18:J21)</f>
        <v>0</v>
      </c>
    </row>
    <row r="23" spans="1:10" ht="8.1" customHeight="1" x14ac:dyDescent="0.25">
      <c r="A23" s="40"/>
      <c r="B23" s="40"/>
      <c r="C23" s="40"/>
      <c r="D23" s="40"/>
      <c r="E23" s="40"/>
      <c r="F23" s="40"/>
      <c r="G23" s="40"/>
      <c r="H23" s="40"/>
      <c r="I23" s="40"/>
      <c r="J23" s="40"/>
    </row>
    <row r="24" spans="1:10" ht="18.75" customHeight="1" x14ac:dyDescent="0.25">
      <c r="A24" s="17" t="s">
        <v>9</v>
      </c>
      <c r="B24" s="78" t="s">
        <v>34</v>
      </c>
      <c r="C24" s="78"/>
      <c r="D24" s="78"/>
      <c r="E24" s="78"/>
      <c r="F24" s="78"/>
      <c r="G24" s="78"/>
      <c r="H24" s="78"/>
      <c r="I24" s="78"/>
      <c r="J24" s="78"/>
    </row>
    <row r="25" spans="1:10" ht="38.25" customHeight="1" x14ac:dyDescent="0.25">
      <c r="A25" s="16">
        <v>1</v>
      </c>
      <c r="B25" s="79" t="s">
        <v>142</v>
      </c>
      <c r="C25" s="45"/>
      <c r="D25" s="45"/>
      <c r="E25" s="45"/>
      <c r="F25" s="45"/>
      <c r="G25" s="45"/>
      <c r="H25" s="45"/>
      <c r="I25" s="45"/>
      <c r="J25" s="45"/>
    </row>
    <row r="26" spans="1:10" ht="30.75" customHeight="1" x14ac:dyDescent="0.25">
      <c r="A26" s="19"/>
      <c r="B26" s="74"/>
      <c r="C26" s="74"/>
      <c r="D26" s="74"/>
      <c r="E26" s="74"/>
      <c r="F26" s="74"/>
      <c r="G26" s="74"/>
      <c r="H26" s="74"/>
      <c r="I26" s="74"/>
      <c r="J26" s="74"/>
    </row>
  </sheetData>
  <mergeCells count="40">
    <mergeCell ref="A16:A17"/>
    <mergeCell ref="B16:D17"/>
    <mergeCell ref="E16:G16"/>
    <mergeCell ref="B25:J25"/>
    <mergeCell ref="B26:J26"/>
    <mergeCell ref="A22:D22"/>
    <mergeCell ref="B18:D18"/>
    <mergeCell ref="A23:J23"/>
    <mergeCell ref="B24:J24"/>
    <mergeCell ref="B19:D19"/>
    <mergeCell ref="B21:D21"/>
    <mergeCell ref="B20:D20"/>
    <mergeCell ref="A1:J1"/>
    <mergeCell ref="A2:B2"/>
    <mergeCell ref="C2:E2"/>
    <mergeCell ref="F2:J2"/>
    <mergeCell ref="A3:B3"/>
    <mergeCell ref="C3:E3"/>
    <mergeCell ref="F3:J3"/>
    <mergeCell ref="A4:J4"/>
    <mergeCell ref="A5:B6"/>
    <mergeCell ref="C5:E6"/>
    <mergeCell ref="F5:F6"/>
    <mergeCell ref="A7:J7"/>
    <mergeCell ref="A8:B8"/>
    <mergeCell ref="C8:J8"/>
    <mergeCell ref="C9:J9"/>
    <mergeCell ref="A9:B9"/>
    <mergeCell ref="H16:H17"/>
    <mergeCell ref="I16:J16"/>
    <mergeCell ref="A12:A13"/>
    <mergeCell ref="B12:E13"/>
    <mergeCell ref="F12:G12"/>
    <mergeCell ref="H12:J13"/>
    <mergeCell ref="B14:E14"/>
    <mergeCell ref="A10:B10"/>
    <mergeCell ref="C10:J10"/>
    <mergeCell ref="H14:J14"/>
    <mergeCell ref="A11:J11"/>
    <mergeCell ref="A15:J15"/>
  </mergeCells>
  <pageMargins left="0.19685039370078741" right="0.19685039370078741" top="0.19685039370078741" bottom="0.19685039370078741" header="0.19685039370078741" footer="0.19685039370078741"/>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3"/>
  <sheetViews>
    <sheetView view="pageBreakPreview" topLeftCell="A7" zoomScaleNormal="100" zoomScaleSheetLayoutView="100" workbookViewId="0">
      <selection activeCell="I19" sqref="I19"/>
    </sheetView>
  </sheetViews>
  <sheetFormatPr defaultColWidth="9.140625" defaultRowHeight="12.75" x14ac:dyDescent="0.25"/>
  <cols>
    <col min="1" max="1" width="7.7109375" style="1" customWidth="1"/>
    <col min="2" max="2" width="14.42578125" style="1" customWidth="1"/>
    <col min="3" max="3" width="8.7109375" style="1" customWidth="1"/>
    <col min="4" max="10" width="18.7109375" style="1" customWidth="1"/>
    <col min="11" max="11" width="9.140625" style="1"/>
    <col min="12" max="16" width="18.7109375" style="1" customWidth="1"/>
    <col min="17" max="16384" width="9.140625" style="1"/>
  </cols>
  <sheetData>
    <row r="1" spans="1:10" s="27" customFormat="1" ht="30.75" customHeight="1" x14ac:dyDescent="0.25">
      <c r="A1" s="37" t="s">
        <v>20</v>
      </c>
      <c r="B1" s="37"/>
      <c r="C1" s="37"/>
      <c r="D1" s="37"/>
      <c r="E1" s="37"/>
      <c r="F1" s="37"/>
      <c r="G1" s="37"/>
      <c r="H1" s="37"/>
      <c r="I1" s="37"/>
      <c r="J1" s="37"/>
    </row>
    <row r="2" spans="1:10" ht="30.75" customHeight="1" x14ac:dyDescent="0.25">
      <c r="A2" s="39" t="s">
        <v>12</v>
      </c>
      <c r="B2" s="39"/>
      <c r="C2" s="39" t="s">
        <v>0</v>
      </c>
      <c r="D2" s="39"/>
      <c r="E2" s="39"/>
      <c r="F2" s="39" t="s">
        <v>13</v>
      </c>
      <c r="G2" s="39"/>
      <c r="H2" s="39"/>
      <c r="I2" s="39"/>
      <c r="J2" s="39"/>
    </row>
    <row r="3" spans="1:10" ht="34.5" customHeight="1" x14ac:dyDescent="0.25">
      <c r="A3" s="82" t="s">
        <v>62</v>
      </c>
      <c r="B3" s="82"/>
      <c r="C3" s="50" t="s">
        <v>63</v>
      </c>
      <c r="D3" s="50"/>
      <c r="E3" s="50"/>
      <c r="F3" s="82" t="s">
        <v>42</v>
      </c>
      <c r="G3" s="82"/>
      <c r="H3" s="82"/>
      <c r="I3" s="82"/>
      <c r="J3" s="82"/>
    </row>
    <row r="4" spans="1:10" ht="8.1" customHeight="1" x14ac:dyDescent="0.25">
      <c r="A4" s="40"/>
      <c r="B4" s="40"/>
      <c r="C4" s="40"/>
      <c r="D4" s="40"/>
      <c r="E4" s="40"/>
      <c r="F4" s="40"/>
      <c r="G4" s="40"/>
      <c r="H4" s="40"/>
      <c r="I4" s="40"/>
      <c r="J4" s="40"/>
    </row>
    <row r="5" spans="1:10" ht="39.75" customHeight="1" x14ac:dyDescent="0.25">
      <c r="A5" s="39" t="s">
        <v>15</v>
      </c>
      <c r="B5" s="39"/>
      <c r="C5" s="38" t="s">
        <v>43</v>
      </c>
      <c r="D5" s="38"/>
      <c r="E5" s="38"/>
      <c r="F5" s="39" t="s">
        <v>14</v>
      </c>
      <c r="G5" s="2" t="s">
        <v>35</v>
      </c>
      <c r="H5" s="2" t="s">
        <v>36</v>
      </c>
      <c r="I5" s="2" t="s">
        <v>37</v>
      </c>
      <c r="J5" s="2" t="s">
        <v>131</v>
      </c>
    </row>
    <row r="6" spans="1:10" ht="24.75" customHeight="1" x14ac:dyDescent="0.25">
      <c r="A6" s="41"/>
      <c r="B6" s="41"/>
      <c r="C6" s="50"/>
      <c r="D6" s="50"/>
      <c r="E6" s="50"/>
      <c r="F6" s="41"/>
      <c r="G6" s="7">
        <f>H19</f>
        <v>180000</v>
      </c>
      <c r="H6" s="7">
        <v>180000</v>
      </c>
      <c r="I6" s="7">
        <v>180000</v>
      </c>
      <c r="J6" s="7">
        <v>180000</v>
      </c>
    </row>
    <row r="7" spans="1:10" ht="8.1" customHeight="1" x14ac:dyDescent="0.25">
      <c r="A7" s="40"/>
      <c r="B7" s="40"/>
      <c r="C7" s="40"/>
      <c r="D7" s="40"/>
      <c r="E7" s="40"/>
      <c r="F7" s="40"/>
      <c r="G7" s="40"/>
      <c r="H7" s="40"/>
      <c r="I7" s="40"/>
      <c r="J7" s="40"/>
    </row>
    <row r="8" spans="1:10" ht="24" customHeight="1" x14ac:dyDescent="0.25">
      <c r="A8" s="80" t="s">
        <v>16</v>
      </c>
      <c r="B8" s="80"/>
      <c r="C8" s="81" t="s">
        <v>64</v>
      </c>
      <c r="D8" s="81"/>
      <c r="E8" s="81"/>
      <c r="F8" s="81"/>
      <c r="G8" s="81"/>
      <c r="H8" s="81"/>
      <c r="I8" s="81"/>
      <c r="J8" s="81"/>
    </row>
    <row r="9" spans="1:10" ht="89.25" customHeight="1" x14ac:dyDescent="0.25">
      <c r="A9" s="59" t="s">
        <v>17</v>
      </c>
      <c r="B9" s="60"/>
      <c r="C9" s="83" t="s">
        <v>147</v>
      </c>
      <c r="D9" s="84"/>
      <c r="E9" s="84"/>
      <c r="F9" s="84"/>
      <c r="G9" s="84"/>
      <c r="H9" s="84"/>
      <c r="I9" s="84"/>
      <c r="J9" s="85"/>
    </row>
    <row r="10" spans="1:10" ht="45" customHeight="1" x14ac:dyDescent="0.25">
      <c r="A10" s="68" t="s">
        <v>18</v>
      </c>
      <c r="B10" s="68"/>
      <c r="C10" s="69" t="s">
        <v>65</v>
      </c>
      <c r="D10" s="70"/>
      <c r="E10" s="70"/>
      <c r="F10" s="70"/>
      <c r="G10" s="70"/>
      <c r="H10" s="70"/>
      <c r="I10" s="70"/>
      <c r="J10" s="70"/>
    </row>
    <row r="11" spans="1:10" ht="8.1" customHeight="1" x14ac:dyDescent="0.25">
      <c r="A11" s="40"/>
      <c r="B11" s="40"/>
      <c r="C11" s="40"/>
      <c r="D11" s="40"/>
      <c r="E11" s="40"/>
      <c r="F11" s="40"/>
      <c r="G11" s="40"/>
      <c r="H11" s="40"/>
      <c r="I11" s="40"/>
      <c r="J11" s="40"/>
    </row>
    <row r="12" spans="1:10" ht="20.25" customHeight="1" x14ac:dyDescent="0.25">
      <c r="A12" s="39" t="s">
        <v>9</v>
      </c>
      <c r="B12" s="39" t="s">
        <v>19</v>
      </c>
      <c r="C12" s="39"/>
      <c r="D12" s="39"/>
      <c r="E12" s="39"/>
      <c r="F12" s="39" t="s">
        <v>11</v>
      </c>
      <c r="G12" s="39"/>
      <c r="H12" s="55" t="s">
        <v>39</v>
      </c>
      <c r="I12" s="71"/>
      <c r="J12" s="56"/>
    </row>
    <row r="13" spans="1:10" ht="32.25" customHeight="1" x14ac:dyDescent="0.25">
      <c r="A13" s="51"/>
      <c r="B13" s="51"/>
      <c r="C13" s="51"/>
      <c r="D13" s="51"/>
      <c r="E13" s="51"/>
      <c r="F13" s="32" t="s">
        <v>132</v>
      </c>
      <c r="G13" s="32" t="s">
        <v>21</v>
      </c>
      <c r="H13" s="57"/>
      <c r="I13" s="72"/>
      <c r="J13" s="58"/>
    </row>
    <row r="14" spans="1:10" ht="32.25" customHeight="1" x14ac:dyDescent="0.25">
      <c r="A14" s="4">
        <v>1</v>
      </c>
      <c r="B14" s="73" t="s">
        <v>66</v>
      </c>
      <c r="C14" s="73"/>
      <c r="D14" s="73"/>
      <c r="E14" s="73"/>
      <c r="F14" s="4">
        <v>40</v>
      </c>
      <c r="G14" s="4">
        <v>45</v>
      </c>
      <c r="H14" s="86" t="s">
        <v>121</v>
      </c>
      <c r="I14" s="87"/>
      <c r="J14" s="88"/>
    </row>
    <row r="15" spans="1:10" ht="8.1" customHeight="1" x14ac:dyDescent="0.25">
      <c r="A15" s="40"/>
      <c r="B15" s="40"/>
      <c r="C15" s="40"/>
      <c r="D15" s="40"/>
      <c r="E15" s="40"/>
      <c r="F15" s="40"/>
      <c r="G15" s="40"/>
      <c r="H15" s="40"/>
      <c r="I15" s="40"/>
      <c r="J15" s="40"/>
    </row>
    <row r="16" spans="1:10" ht="19.5" customHeight="1" x14ac:dyDescent="0.25">
      <c r="A16" s="39" t="s">
        <v>9</v>
      </c>
      <c r="B16" s="39" t="s">
        <v>24</v>
      </c>
      <c r="C16" s="39"/>
      <c r="D16" s="39"/>
      <c r="E16" s="39" t="s">
        <v>25</v>
      </c>
      <c r="F16" s="39"/>
      <c r="G16" s="39"/>
      <c r="H16" s="39" t="s">
        <v>28</v>
      </c>
      <c r="I16" s="39" t="s">
        <v>29</v>
      </c>
      <c r="J16" s="39"/>
    </row>
    <row r="17" spans="1:10" ht="32.25" customHeight="1" x14ac:dyDescent="0.25">
      <c r="A17" s="51"/>
      <c r="B17" s="51"/>
      <c r="C17" s="51"/>
      <c r="D17" s="51"/>
      <c r="E17" s="23" t="s">
        <v>26</v>
      </c>
      <c r="F17" s="23" t="s">
        <v>27</v>
      </c>
      <c r="G17" s="23" t="s">
        <v>32</v>
      </c>
      <c r="H17" s="51"/>
      <c r="I17" s="23" t="s">
        <v>30</v>
      </c>
      <c r="J17" s="23" t="s">
        <v>31</v>
      </c>
    </row>
    <row r="18" spans="1:10" s="13" customFormat="1" ht="26.25" customHeight="1" x14ac:dyDescent="0.25">
      <c r="A18" s="9">
        <v>1</v>
      </c>
      <c r="B18" s="64" t="s">
        <v>67</v>
      </c>
      <c r="C18" s="65"/>
      <c r="D18" s="66"/>
      <c r="E18" s="5" t="s">
        <v>53</v>
      </c>
      <c r="F18" s="9">
        <v>45</v>
      </c>
      <c r="G18" s="20">
        <f t="shared" ref="G18" si="0">H18/F18</f>
        <v>4000</v>
      </c>
      <c r="H18" s="9">
        <f>I18+J18</f>
        <v>180000</v>
      </c>
      <c r="I18" s="9">
        <v>180000</v>
      </c>
      <c r="J18" s="15"/>
    </row>
    <row r="19" spans="1:10" ht="21" customHeight="1" x14ac:dyDescent="0.25">
      <c r="A19" s="75" t="s">
        <v>33</v>
      </c>
      <c r="B19" s="76"/>
      <c r="C19" s="76"/>
      <c r="D19" s="77"/>
      <c r="E19" s="5"/>
      <c r="F19" s="15">
        <f>F18</f>
        <v>45</v>
      </c>
      <c r="G19" s="20"/>
      <c r="H19" s="6">
        <f>SUM(H18:H18)</f>
        <v>180000</v>
      </c>
      <c r="I19" s="6">
        <f>SUM(I18:I18)</f>
        <v>180000</v>
      </c>
      <c r="J19" s="6">
        <f>SUM(J18:J18)</f>
        <v>0</v>
      </c>
    </row>
    <row r="20" spans="1:10" ht="8.1" customHeight="1" x14ac:dyDescent="0.25">
      <c r="A20" s="40"/>
      <c r="B20" s="40"/>
      <c r="C20" s="40"/>
      <c r="D20" s="40"/>
      <c r="E20" s="40"/>
      <c r="F20" s="40"/>
      <c r="G20" s="40"/>
      <c r="H20" s="40"/>
      <c r="I20" s="40"/>
      <c r="J20" s="40"/>
    </row>
    <row r="21" spans="1:10" ht="22.5" customHeight="1" x14ac:dyDescent="0.25">
      <c r="A21" s="21" t="s">
        <v>9</v>
      </c>
      <c r="B21" s="78" t="s">
        <v>34</v>
      </c>
      <c r="C21" s="78"/>
      <c r="D21" s="78"/>
      <c r="E21" s="78"/>
      <c r="F21" s="78"/>
      <c r="G21" s="78"/>
      <c r="H21" s="78"/>
      <c r="I21" s="78"/>
      <c r="J21" s="78"/>
    </row>
    <row r="22" spans="1:10" ht="115.5" customHeight="1" x14ac:dyDescent="0.25">
      <c r="A22" s="16">
        <v>1</v>
      </c>
      <c r="B22" s="79" t="s">
        <v>148</v>
      </c>
      <c r="C22" s="45"/>
      <c r="D22" s="45"/>
      <c r="E22" s="45"/>
      <c r="F22" s="45"/>
      <c r="G22" s="45"/>
      <c r="H22" s="45"/>
      <c r="I22" s="45"/>
      <c r="J22" s="45"/>
    </row>
    <row r="23" spans="1:10" ht="30.75" customHeight="1" x14ac:dyDescent="0.25">
      <c r="A23" s="22"/>
      <c r="B23" s="74"/>
      <c r="C23" s="74"/>
      <c r="D23" s="74"/>
      <c r="E23" s="74"/>
      <c r="F23" s="74"/>
      <c r="G23" s="74"/>
      <c r="H23" s="74"/>
      <c r="I23" s="74"/>
      <c r="J23" s="74"/>
    </row>
  </sheetData>
  <mergeCells count="37">
    <mergeCell ref="B22:J22"/>
    <mergeCell ref="B23:J23"/>
    <mergeCell ref="B18:D18"/>
    <mergeCell ref="A19:D19"/>
    <mergeCell ref="A20:J20"/>
    <mergeCell ref="B21:J21"/>
    <mergeCell ref="A15:J15"/>
    <mergeCell ref="A16:A17"/>
    <mergeCell ref="B16:D17"/>
    <mergeCell ref="E16:G16"/>
    <mergeCell ref="H16:H17"/>
    <mergeCell ref="I16:J16"/>
    <mergeCell ref="A12:A13"/>
    <mergeCell ref="B12:E13"/>
    <mergeCell ref="F12:G12"/>
    <mergeCell ref="H12:J13"/>
    <mergeCell ref="B14:E14"/>
    <mergeCell ref="H14:J14"/>
    <mergeCell ref="A9:B9"/>
    <mergeCell ref="C9:J9"/>
    <mergeCell ref="A10:B10"/>
    <mergeCell ref="C10:J10"/>
    <mergeCell ref="A11:J11"/>
    <mergeCell ref="A8:B8"/>
    <mergeCell ref="C8:J8"/>
    <mergeCell ref="A1:J1"/>
    <mergeCell ref="A2:B2"/>
    <mergeCell ref="C2:E2"/>
    <mergeCell ref="F2:J2"/>
    <mergeCell ref="A3:B3"/>
    <mergeCell ref="C3:E3"/>
    <mergeCell ref="F3:J3"/>
    <mergeCell ref="A4:J4"/>
    <mergeCell ref="A5:B6"/>
    <mergeCell ref="C5:E6"/>
    <mergeCell ref="F5:F6"/>
    <mergeCell ref="A7:J7"/>
  </mergeCells>
  <pageMargins left="0.19685039370078741" right="0.19685039370078741" top="0.19685039370078741" bottom="0.19685039370078741" header="0.19685039370078741" footer="0.19685039370078741"/>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25"/>
  <sheetViews>
    <sheetView view="pageBreakPreview" topLeftCell="A7" zoomScaleNormal="100" zoomScaleSheetLayoutView="100" workbookViewId="0">
      <selection activeCell="H21" sqref="H21"/>
    </sheetView>
  </sheetViews>
  <sheetFormatPr defaultColWidth="9.140625" defaultRowHeight="12.75" x14ac:dyDescent="0.25"/>
  <cols>
    <col min="1" max="1" width="7.7109375" style="1" customWidth="1"/>
    <col min="2" max="2" width="14.42578125" style="1" customWidth="1"/>
    <col min="3" max="3" width="8.7109375" style="1" customWidth="1"/>
    <col min="4" max="10" width="18.7109375" style="1" customWidth="1"/>
    <col min="11" max="16384" width="9.140625" style="1"/>
  </cols>
  <sheetData>
    <row r="1" spans="1:20" s="27" customFormat="1" ht="30.75" customHeight="1" x14ac:dyDescent="0.25">
      <c r="A1" s="37" t="s">
        <v>20</v>
      </c>
      <c r="B1" s="37"/>
      <c r="C1" s="37"/>
      <c r="D1" s="37"/>
      <c r="E1" s="37"/>
      <c r="F1" s="37"/>
      <c r="G1" s="37"/>
      <c r="H1" s="37"/>
      <c r="I1" s="37"/>
      <c r="J1" s="37"/>
    </row>
    <row r="2" spans="1:20" ht="30.75" customHeight="1" x14ac:dyDescent="0.25">
      <c r="A2" s="39" t="s">
        <v>12</v>
      </c>
      <c r="B2" s="39"/>
      <c r="C2" s="39" t="s">
        <v>0</v>
      </c>
      <c r="D2" s="39"/>
      <c r="E2" s="39"/>
      <c r="F2" s="39" t="s">
        <v>13</v>
      </c>
      <c r="G2" s="39"/>
      <c r="H2" s="39"/>
      <c r="I2" s="39"/>
      <c r="J2" s="39"/>
    </row>
    <row r="3" spans="1:20" ht="33" customHeight="1" x14ac:dyDescent="0.25">
      <c r="A3" s="82" t="s">
        <v>68</v>
      </c>
      <c r="B3" s="82"/>
      <c r="C3" s="50" t="s">
        <v>69</v>
      </c>
      <c r="D3" s="50"/>
      <c r="E3" s="50"/>
      <c r="F3" s="82" t="s">
        <v>42</v>
      </c>
      <c r="G3" s="82"/>
      <c r="H3" s="82"/>
      <c r="I3" s="82"/>
      <c r="J3" s="82"/>
    </row>
    <row r="4" spans="1:20" ht="8.1" customHeight="1" x14ac:dyDescent="0.25">
      <c r="A4" s="40"/>
      <c r="B4" s="40"/>
      <c r="C4" s="40"/>
      <c r="D4" s="40"/>
      <c r="E4" s="40"/>
      <c r="F4" s="40"/>
      <c r="G4" s="40"/>
      <c r="H4" s="40"/>
      <c r="I4" s="40"/>
      <c r="J4" s="40"/>
    </row>
    <row r="5" spans="1:20" ht="39.75" customHeight="1" x14ac:dyDescent="0.25">
      <c r="A5" s="39" t="s">
        <v>15</v>
      </c>
      <c r="B5" s="39"/>
      <c r="C5" s="38" t="s">
        <v>43</v>
      </c>
      <c r="D5" s="38"/>
      <c r="E5" s="38"/>
      <c r="F5" s="39" t="s">
        <v>14</v>
      </c>
      <c r="G5" s="2" t="s">
        <v>35</v>
      </c>
      <c r="H5" s="2" t="s">
        <v>36</v>
      </c>
      <c r="I5" s="2" t="s">
        <v>37</v>
      </c>
      <c r="J5" s="2" t="s">
        <v>131</v>
      </c>
    </row>
    <row r="6" spans="1:20" ht="24.75" customHeight="1" x14ac:dyDescent="0.25">
      <c r="A6" s="41"/>
      <c r="B6" s="41"/>
      <c r="C6" s="50"/>
      <c r="D6" s="50"/>
      <c r="E6" s="50"/>
      <c r="F6" s="41"/>
      <c r="G6" s="7">
        <f>H21</f>
        <v>250900</v>
      </c>
      <c r="H6" s="7">
        <v>150000</v>
      </c>
      <c r="I6" s="7">
        <v>150000</v>
      </c>
      <c r="J6" s="7">
        <v>150000</v>
      </c>
    </row>
    <row r="7" spans="1:20" ht="8.1" customHeight="1" x14ac:dyDescent="0.25">
      <c r="A7" s="40"/>
      <c r="B7" s="40"/>
      <c r="C7" s="40"/>
      <c r="D7" s="40"/>
      <c r="E7" s="40"/>
      <c r="F7" s="40"/>
      <c r="G7" s="40"/>
      <c r="H7" s="40"/>
      <c r="I7" s="40"/>
      <c r="J7" s="40"/>
    </row>
    <row r="8" spans="1:20" ht="42.75" customHeight="1" x14ac:dyDescent="0.25">
      <c r="A8" s="80" t="s">
        <v>16</v>
      </c>
      <c r="B8" s="80"/>
      <c r="C8" s="81" t="s">
        <v>144</v>
      </c>
      <c r="D8" s="81"/>
      <c r="E8" s="81"/>
      <c r="F8" s="81"/>
      <c r="G8" s="81"/>
      <c r="H8" s="81"/>
      <c r="I8" s="81"/>
      <c r="J8" s="81"/>
    </row>
    <row r="9" spans="1:20" ht="88.5" customHeight="1" x14ac:dyDescent="0.25">
      <c r="A9" s="59" t="s">
        <v>17</v>
      </c>
      <c r="B9" s="60"/>
      <c r="C9" s="83" t="s">
        <v>162</v>
      </c>
      <c r="D9" s="84"/>
      <c r="E9" s="84"/>
      <c r="F9" s="84"/>
      <c r="G9" s="84"/>
      <c r="H9" s="84"/>
      <c r="I9" s="84"/>
      <c r="J9" s="85"/>
      <c r="O9" s="1">
        <f>143000-250900</f>
        <v>-107900</v>
      </c>
    </row>
    <row r="10" spans="1:20" ht="45" customHeight="1" x14ac:dyDescent="0.25">
      <c r="A10" s="68" t="s">
        <v>18</v>
      </c>
      <c r="B10" s="68"/>
      <c r="C10" s="69" t="s">
        <v>138</v>
      </c>
      <c r="D10" s="89"/>
      <c r="E10" s="89"/>
      <c r="F10" s="89"/>
      <c r="G10" s="89"/>
      <c r="H10" s="89"/>
      <c r="I10" s="89"/>
      <c r="J10" s="89"/>
    </row>
    <row r="11" spans="1:20" ht="8.1" customHeight="1" x14ac:dyDescent="0.25">
      <c r="A11" s="40"/>
      <c r="B11" s="40"/>
      <c r="C11" s="40"/>
      <c r="D11" s="40"/>
      <c r="E11" s="40"/>
      <c r="F11" s="40"/>
      <c r="G11" s="40"/>
      <c r="H11" s="40"/>
      <c r="I11" s="40"/>
      <c r="J11" s="40"/>
    </row>
    <row r="12" spans="1:20" ht="20.25" customHeight="1" x14ac:dyDescent="0.25">
      <c r="A12" s="39" t="s">
        <v>9</v>
      </c>
      <c r="B12" s="39" t="s">
        <v>19</v>
      </c>
      <c r="C12" s="39"/>
      <c r="D12" s="39"/>
      <c r="E12" s="39"/>
      <c r="F12" s="39" t="s">
        <v>11</v>
      </c>
      <c r="G12" s="39"/>
      <c r="H12" s="55" t="s">
        <v>39</v>
      </c>
      <c r="I12" s="71"/>
      <c r="J12" s="56"/>
    </row>
    <row r="13" spans="1:20" ht="32.25" customHeight="1" x14ac:dyDescent="0.25">
      <c r="A13" s="51"/>
      <c r="B13" s="51"/>
      <c r="C13" s="51"/>
      <c r="D13" s="51"/>
      <c r="E13" s="51"/>
      <c r="F13" s="32" t="s">
        <v>132</v>
      </c>
      <c r="G13" s="32" t="s">
        <v>21</v>
      </c>
      <c r="H13" s="57"/>
      <c r="I13" s="72"/>
      <c r="J13" s="58"/>
    </row>
    <row r="14" spans="1:20" ht="32.25" customHeight="1" x14ac:dyDescent="0.25">
      <c r="A14" s="4">
        <v>1</v>
      </c>
      <c r="B14" s="73" t="s">
        <v>70</v>
      </c>
      <c r="C14" s="73"/>
      <c r="D14" s="73"/>
      <c r="E14" s="73"/>
      <c r="F14" s="4">
        <v>600</v>
      </c>
      <c r="G14" s="36">
        <v>1150</v>
      </c>
      <c r="H14" s="64" t="s">
        <v>121</v>
      </c>
      <c r="I14" s="65"/>
      <c r="J14" s="66"/>
    </row>
    <row r="15" spans="1:20" ht="32.25" customHeight="1" x14ac:dyDescent="0.25">
      <c r="A15" s="4">
        <v>2</v>
      </c>
      <c r="B15" s="73" t="s">
        <v>71</v>
      </c>
      <c r="C15" s="73"/>
      <c r="D15" s="73"/>
      <c r="E15" s="73"/>
      <c r="F15" s="4">
        <v>10</v>
      </c>
      <c r="G15" s="4">
        <v>10</v>
      </c>
      <c r="H15" s="64" t="s">
        <v>121</v>
      </c>
      <c r="I15" s="65"/>
      <c r="J15" s="66"/>
    </row>
    <row r="16" spans="1:20" ht="8.1" customHeight="1" x14ac:dyDescent="0.25">
      <c r="A16" s="40"/>
      <c r="B16" s="40"/>
      <c r="C16" s="40"/>
      <c r="D16" s="40"/>
      <c r="E16" s="40"/>
      <c r="F16" s="40"/>
      <c r="G16" s="40"/>
      <c r="H16" s="40"/>
      <c r="I16" s="40"/>
      <c r="J16" s="40"/>
      <c r="M16" s="39" t="s">
        <v>28</v>
      </c>
      <c r="N16" s="39" t="s">
        <v>29</v>
      </c>
      <c r="O16" s="39"/>
      <c r="R16" s="39" t="s">
        <v>28</v>
      </c>
      <c r="S16" s="39" t="s">
        <v>29</v>
      </c>
      <c r="T16" s="39"/>
    </row>
    <row r="17" spans="1:20" ht="23.25" customHeight="1" x14ac:dyDescent="0.25">
      <c r="A17" s="39" t="s">
        <v>9</v>
      </c>
      <c r="B17" s="39" t="s">
        <v>24</v>
      </c>
      <c r="C17" s="39"/>
      <c r="D17" s="39"/>
      <c r="E17" s="39" t="s">
        <v>25</v>
      </c>
      <c r="F17" s="39"/>
      <c r="G17" s="39"/>
      <c r="H17" s="39" t="s">
        <v>28</v>
      </c>
      <c r="I17" s="39" t="s">
        <v>29</v>
      </c>
      <c r="J17" s="39"/>
      <c r="L17" s="34" t="s">
        <v>27</v>
      </c>
      <c r="M17" s="51"/>
      <c r="N17" s="34" t="s">
        <v>30</v>
      </c>
      <c r="O17" s="34" t="s">
        <v>31</v>
      </c>
      <c r="Q17" s="34" t="s">
        <v>27</v>
      </c>
      <c r="R17" s="51"/>
      <c r="S17" s="34" t="s">
        <v>30</v>
      </c>
      <c r="T17" s="34" t="s">
        <v>31</v>
      </c>
    </row>
    <row r="18" spans="1:20" ht="32.25" customHeight="1" x14ac:dyDescent="0.25">
      <c r="A18" s="51"/>
      <c r="B18" s="51"/>
      <c r="C18" s="51"/>
      <c r="D18" s="51"/>
      <c r="E18" s="23" t="s">
        <v>26</v>
      </c>
      <c r="F18" s="23" t="s">
        <v>27</v>
      </c>
      <c r="G18" s="23" t="s">
        <v>32</v>
      </c>
      <c r="H18" s="51"/>
      <c r="I18" s="23" t="s">
        <v>30</v>
      </c>
      <c r="J18" s="23" t="s">
        <v>31</v>
      </c>
      <c r="L18" s="9">
        <v>650</v>
      </c>
      <c r="M18" s="9">
        <f t="shared" ref="M18:M19" si="0">N18+O18</f>
        <v>140500</v>
      </c>
      <c r="N18" s="9">
        <f>143000-2500</f>
        <v>140500</v>
      </c>
      <c r="O18" s="15"/>
      <c r="Q18" s="9">
        <f>F19-L18</f>
        <v>500</v>
      </c>
      <c r="R18" s="9">
        <f t="shared" ref="R18:T19" si="1">H19-M18</f>
        <v>107900</v>
      </c>
      <c r="S18" s="9">
        <f t="shared" si="1"/>
        <v>107900</v>
      </c>
      <c r="T18" s="9">
        <f t="shared" si="1"/>
        <v>0</v>
      </c>
    </row>
    <row r="19" spans="1:20" s="13" customFormat="1" ht="29.25" customHeight="1" x14ac:dyDescent="0.25">
      <c r="A19" s="9">
        <v>1</v>
      </c>
      <c r="B19" s="64" t="s">
        <v>72</v>
      </c>
      <c r="C19" s="65"/>
      <c r="D19" s="66"/>
      <c r="E19" s="5" t="s">
        <v>53</v>
      </c>
      <c r="F19" s="9">
        <f>650+500</f>
        <v>1150</v>
      </c>
      <c r="G19" s="20">
        <f t="shared" ref="G19:G20" si="2">H19/F19</f>
        <v>216</v>
      </c>
      <c r="H19" s="9">
        <f>I19+J19</f>
        <v>248400</v>
      </c>
      <c r="I19" s="9">
        <f>143000-2500+107900</f>
        <v>248400</v>
      </c>
      <c r="J19" s="15"/>
      <c r="L19" s="9">
        <v>10</v>
      </c>
      <c r="M19" s="9">
        <f t="shared" si="0"/>
        <v>2500</v>
      </c>
      <c r="N19" s="9">
        <v>2500</v>
      </c>
      <c r="O19" s="15"/>
      <c r="Q19" s="9">
        <f>F20-L19</f>
        <v>0</v>
      </c>
      <c r="R19" s="9">
        <f t="shared" si="1"/>
        <v>0</v>
      </c>
      <c r="S19" s="9">
        <f t="shared" si="1"/>
        <v>0</v>
      </c>
      <c r="T19" s="9">
        <f t="shared" si="1"/>
        <v>0</v>
      </c>
    </row>
    <row r="20" spans="1:20" s="13" customFormat="1" ht="41.25" customHeight="1" x14ac:dyDescent="0.25">
      <c r="A20" s="9">
        <v>2</v>
      </c>
      <c r="B20" s="64" t="s">
        <v>143</v>
      </c>
      <c r="C20" s="65"/>
      <c r="D20" s="66"/>
      <c r="E20" s="5" t="s">
        <v>53</v>
      </c>
      <c r="F20" s="9">
        <v>10</v>
      </c>
      <c r="G20" s="20">
        <f t="shared" si="2"/>
        <v>250</v>
      </c>
      <c r="H20" s="9">
        <f>I20+J20</f>
        <v>2500</v>
      </c>
      <c r="I20" s="9">
        <v>2500</v>
      </c>
      <c r="J20" s="15"/>
      <c r="L20" s="15">
        <f>SUM(L18:L19)</f>
        <v>660</v>
      </c>
      <c r="M20" s="6">
        <f>SUM(M18:M19)</f>
        <v>143000</v>
      </c>
      <c r="N20" s="6">
        <f>SUM(N18:N19)</f>
        <v>143000</v>
      </c>
      <c r="O20" s="6">
        <f>SUM(O18:O19)</f>
        <v>0</v>
      </c>
      <c r="Q20" s="15">
        <f>SUM(Q18:Q19)</f>
        <v>500</v>
      </c>
      <c r="R20" s="6">
        <f>SUM(R18:R19)</f>
        <v>107900</v>
      </c>
      <c r="S20" s="6">
        <f>SUM(S18:S19)</f>
        <v>107900</v>
      </c>
      <c r="T20" s="6">
        <f>SUM(T18:T19)</f>
        <v>0</v>
      </c>
    </row>
    <row r="21" spans="1:20" ht="21" customHeight="1" x14ac:dyDescent="0.25">
      <c r="A21" s="75" t="s">
        <v>33</v>
      </c>
      <c r="B21" s="76"/>
      <c r="C21" s="76"/>
      <c r="D21" s="77"/>
      <c r="E21" s="5"/>
      <c r="F21" s="15">
        <f>SUM(F19:F20)</f>
        <v>1160</v>
      </c>
      <c r="G21" s="20"/>
      <c r="H21" s="15">
        <f>SUM(H19:H20)</f>
        <v>250900</v>
      </c>
      <c r="I21" s="6">
        <f>SUM(I19:I20)</f>
        <v>250900</v>
      </c>
      <c r="J21" s="6">
        <f>SUM(J19:J20)</f>
        <v>0</v>
      </c>
    </row>
    <row r="22" spans="1:20" ht="8.1" customHeight="1" x14ac:dyDescent="0.25">
      <c r="A22" s="40"/>
      <c r="B22" s="40"/>
      <c r="C22" s="40"/>
      <c r="D22" s="40"/>
      <c r="E22" s="40"/>
      <c r="F22" s="40"/>
      <c r="G22" s="40"/>
      <c r="H22" s="40"/>
      <c r="I22" s="40"/>
      <c r="J22" s="40"/>
    </row>
    <row r="23" spans="1:20" ht="20.25" customHeight="1" x14ac:dyDescent="0.25">
      <c r="A23" s="21" t="s">
        <v>9</v>
      </c>
      <c r="B23" s="78" t="s">
        <v>34</v>
      </c>
      <c r="C23" s="78"/>
      <c r="D23" s="78"/>
      <c r="E23" s="78"/>
      <c r="F23" s="78"/>
      <c r="G23" s="78"/>
      <c r="H23" s="78"/>
      <c r="I23" s="78"/>
      <c r="J23" s="78"/>
    </row>
    <row r="24" spans="1:20" ht="24" customHeight="1" x14ac:dyDescent="0.25">
      <c r="A24" s="16">
        <v>1</v>
      </c>
      <c r="B24" s="79" t="s">
        <v>137</v>
      </c>
      <c r="C24" s="45"/>
      <c r="D24" s="45"/>
      <c r="E24" s="45"/>
      <c r="F24" s="45"/>
      <c r="G24" s="45"/>
      <c r="H24" s="45"/>
      <c r="I24" s="45"/>
      <c r="J24" s="45"/>
    </row>
    <row r="25" spans="1:20" ht="30.75" customHeight="1" x14ac:dyDescent="0.25">
      <c r="A25" s="22"/>
      <c r="B25" s="74"/>
      <c r="C25" s="74"/>
      <c r="D25" s="74"/>
      <c r="E25" s="74"/>
      <c r="F25" s="74"/>
      <c r="G25" s="74"/>
      <c r="H25" s="74"/>
      <c r="I25" s="74"/>
      <c r="J25" s="74"/>
    </row>
  </sheetData>
  <mergeCells count="44">
    <mergeCell ref="M16:M17"/>
    <mergeCell ref="N16:O16"/>
    <mergeCell ref="R16:R17"/>
    <mergeCell ref="S16:T16"/>
    <mergeCell ref="B24:J24"/>
    <mergeCell ref="A16:J16"/>
    <mergeCell ref="A17:A18"/>
    <mergeCell ref="B17:D18"/>
    <mergeCell ref="E17:G17"/>
    <mergeCell ref="H17:H18"/>
    <mergeCell ref="I17:J17"/>
    <mergeCell ref="B25:J25"/>
    <mergeCell ref="B19:D19"/>
    <mergeCell ref="B20:D20"/>
    <mergeCell ref="A21:D21"/>
    <mergeCell ref="A22:J22"/>
    <mergeCell ref="B23:J23"/>
    <mergeCell ref="B15:E15"/>
    <mergeCell ref="A9:B9"/>
    <mergeCell ref="C9:J9"/>
    <mergeCell ref="A10:B10"/>
    <mergeCell ref="C10:J10"/>
    <mergeCell ref="A11:J11"/>
    <mergeCell ref="A12:A13"/>
    <mergeCell ref="B12:E13"/>
    <mergeCell ref="F12:G12"/>
    <mergeCell ref="H12:J13"/>
    <mergeCell ref="B14:E14"/>
    <mergeCell ref="H14:J14"/>
    <mergeCell ref="H15:J15"/>
    <mergeCell ref="A8:B8"/>
    <mergeCell ref="C8:J8"/>
    <mergeCell ref="A1:J1"/>
    <mergeCell ref="A2:B2"/>
    <mergeCell ref="C2:E2"/>
    <mergeCell ref="F2:J2"/>
    <mergeCell ref="A3:B3"/>
    <mergeCell ref="C3:E3"/>
    <mergeCell ref="F3:J3"/>
    <mergeCell ref="A4:J4"/>
    <mergeCell ref="A5:B6"/>
    <mergeCell ref="C5:E6"/>
    <mergeCell ref="F5:F6"/>
    <mergeCell ref="A7:J7"/>
  </mergeCells>
  <pageMargins left="0.19685039370078741" right="0.19685039370078741" top="0.19685039370078741" bottom="0.19685039370078741" header="0.19685039370078741" footer="0.19685039370078741"/>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4"/>
  <sheetViews>
    <sheetView view="pageBreakPreview" topLeftCell="A10" zoomScaleNormal="100" zoomScaleSheetLayoutView="100" workbookViewId="0">
      <selection activeCell="I20" sqref="I20"/>
    </sheetView>
  </sheetViews>
  <sheetFormatPr defaultColWidth="9.140625" defaultRowHeight="12.75" x14ac:dyDescent="0.25"/>
  <cols>
    <col min="1" max="1" width="7.7109375" style="1" customWidth="1"/>
    <col min="2" max="2" width="14.42578125" style="1" customWidth="1"/>
    <col min="3" max="3" width="8.7109375" style="1" customWidth="1"/>
    <col min="4" max="10" width="18.7109375" style="1" customWidth="1"/>
    <col min="11" max="11" width="5" style="1" customWidth="1"/>
    <col min="12" max="16384" width="9.140625" style="1"/>
  </cols>
  <sheetData>
    <row r="1" spans="1:10" s="27" customFormat="1" ht="30.75" customHeight="1" x14ac:dyDescent="0.25">
      <c r="A1" s="37" t="s">
        <v>20</v>
      </c>
      <c r="B1" s="37"/>
      <c r="C1" s="37"/>
      <c r="D1" s="37"/>
      <c r="E1" s="37"/>
      <c r="F1" s="37"/>
      <c r="G1" s="37"/>
      <c r="H1" s="37"/>
      <c r="I1" s="37"/>
      <c r="J1" s="37"/>
    </row>
    <row r="2" spans="1:10" ht="30.75" customHeight="1" x14ac:dyDescent="0.25">
      <c r="A2" s="39" t="s">
        <v>12</v>
      </c>
      <c r="B2" s="39"/>
      <c r="C2" s="39" t="s">
        <v>0</v>
      </c>
      <c r="D2" s="39"/>
      <c r="E2" s="39"/>
      <c r="F2" s="39" t="s">
        <v>13</v>
      </c>
      <c r="G2" s="39"/>
      <c r="H2" s="39"/>
      <c r="I2" s="39"/>
      <c r="J2" s="39"/>
    </row>
    <row r="3" spans="1:10" ht="37.5" customHeight="1" x14ac:dyDescent="0.25">
      <c r="A3" s="82" t="s">
        <v>73</v>
      </c>
      <c r="B3" s="82"/>
      <c r="C3" s="50" t="s">
        <v>74</v>
      </c>
      <c r="D3" s="50"/>
      <c r="E3" s="50"/>
      <c r="F3" s="82" t="s">
        <v>42</v>
      </c>
      <c r="G3" s="82"/>
      <c r="H3" s="82"/>
      <c r="I3" s="82"/>
      <c r="J3" s="82"/>
    </row>
    <row r="4" spans="1:10" ht="8.1" customHeight="1" x14ac:dyDescent="0.25">
      <c r="A4" s="40"/>
      <c r="B4" s="40"/>
      <c r="C4" s="40"/>
      <c r="D4" s="40"/>
      <c r="E4" s="40"/>
      <c r="F4" s="40"/>
      <c r="G4" s="40"/>
      <c r="H4" s="40"/>
      <c r="I4" s="40"/>
      <c r="J4" s="40"/>
    </row>
    <row r="5" spans="1:10" ht="39.75" customHeight="1" x14ac:dyDescent="0.25">
      <c r="A5" s="39" t="s">
        <v>15</v>
      </c>
      <c r="B5" s="39"/>
      <c r="C5" s="38" t="s">
        <v>43</v>
      </c>
      <c r="D5" s="38"/>
      <c r="E5" s="38"/>
      <c r="F5" s="39" t="s">
        <v>14</v>
      </c>
      <c r="G5" s="2" t="s">
        <v>35</v>
      </c>
      <c r="H5" s="2" t="s">
        <v>36</v>
      </c>
      <c r="I5" s="2" t="s">
        <v>37</v>
      </c>
      <c r="J5" s="2" t="s">
        <v>131</v>
      </c>
    </row>
    <row r="6" spans="1:10" ht="24.75" customHeight="1" x14ac:dyDescent="0.25">
      <c r="A6" s="41"/>
      <c r="B6" s="41"/>
      <c r="C6" s="50"/>
      <c r="D6" s="50"/>
      <c r="E6" s="50"/>
      <c r="F6" s="41"/>
      <c r="G6" s="7">
        <f>H20</f>
        <v>605000</v>
      </c>
      <c r="H6" s="7">
        <v>605000</v>
      </c>
      <c r="I6" s="7">
        <v>605000</v>
      </c>
      <c r="J6" s="7">
        <v>605000</v>
      </c>
    </row>
    <row r="7" spans="1:10" ht="8.1" customHeight="1" x14ac:dyDescent="0.25">
      <c r="A7" s="40"/>
      <c r="B7" s="40"/>
      <c r="C7" s="40"/>
      <c r="D7" s="40"/>
      <c r="E7" s="40"/>
      <c r="F7" s="40"/>
      <c r="G7" s="40"/>
      <c r="H7" s="40"/>
      <c r="I7" s="40"/>
      <c r="J7" s="40"/>
    </row>
    <row r="8" spans="1:10" ht="27.75" customHeight="1" x14ac:dyDescent="0.25">
      <c r="A8" s="80" t="s">
        <v>16</v>
      </c>
      <c r="B8" s="80"/>
      <c r="C8" s="81" t="s">
        <v>75</v>
      </c>
      <c r="D8" s="81"/>
      <c r="E8" s="81"/>
      <c r="F8" s="81"/>
      <c r="G8" s="81"/>
      <c r="H8" s="81"/>
      <c r="I8" s="81"/>
      <c r="J8" s="81"/>
    </row>
    <row r="9" spans="1:10" ht="70.5" customHeight="1" x14ac:dyDescent="0.25">
      <c r="A9" s="59" t="s">
        <v>17</v>
      </c>
      <c r="B9" s="60"/>
      <c r="C9" s="83" t="s">
        <v>177</v>
      </c>
      <c r="D9" s="84"/>
      <c r="E9" s="84"/>
      <c r="F9" s="84"/>
      <c r="G9" s="84"/>
      <c r="H9" s="84"/>
      <c r="I9" s="84"/>
      <c r="J9" s="85"/>
    </row>
    <row r="10" spans="1:10" ht="45" customHeight="1" x14ac:dyDescent="0.25">
      <c r="A10" s="68" t="s">
        <v>18</v>
      </c>
      <c r="B10" s="68"/>
      <c r="C10" s="69" t="s">
        <v>76</v>
      </c>
      <c r="D10" s="70"/>
      <c r="E10" s="70"/>
      <c r="F10" s="70"/>
      <c r="G10" s="70"/>
      <c r="H10" s="70"/>
      <c r="I10" s="70"/>
      <c r="J10" s="70"/>
    </row>
    <row r="11" spans="1:10" ht="8.1" customHeight="1" x14ac:dyDescent="0.25">
      <c r="A11" s="40"/>
      <c r="B11" s="40"/>
      <c r="C11" s="40"/>
      <c r="D11" s="40"/>
      <c r="E11" s="40"/>
      <c r="F11" s="40"/>
      <c r="G11" s="40"/>
      <c r="H11" s="40"/>
      <c r="I11" s="40"/>
      <c r="J11" s="40"/>
    </row>
    <row r="12" spans="1:10" ht="20.25" customHeight="1" x14ac:dyDescent="0.25">
      <c r="A12" s="39" t="s">
        <v>9</v>
      </c>
      <c r="B12" s="39" t="s">
        <v>19</v>
      </c>
      <c r="C12" s="39"/>
      <c r="D12" s="39"/>
      <c r="E12" s="39"/>
      <c r="F12" s="39" t="s">
        <v>11</v>
      </c>
      <c r="G12" s="39"/>
      <c r="H12" s="55" t="s">
        <v>39</v>
      </c>
      <c r="I12" s="71"/>
      <c r="J12" s="56"/>
    </row>
    <row r="13" spans="1:10" ht="32.25" customHeight="1" x14ac:dyDescent="0.25">
      <c r="A13" s="51"/>
      <c r="B13" s="51"/>
      <c r="C13" s="51"/>
      <c r="D13" s="51"/>
      <c r="E13" s="51"/>
      <c r="F13" s="32" t="s">
        <v>132</v>
      </c>
      <c r="G13" s="32" t="s">
        <v>21</v>
      </c>
      <c r="H13" s="57"/>
      <c r="I13" s="72"/>
      <c r="J13" s="58"/>
    </row>
    <row r="14" spans="1:10" ht="32.25" customHeight="1" x14ac:dyDescent="0.25">
      <c r="A14" s="4">
        <v>1</v>
      </c>
      <c r="B14" s="73" t="s">
        <v>66</v>
      </c>
      <c r="C14" s="73"/>
      <c r="D14" s="73"/>
      <c r="E14" s="73"/>
      <c r="F14" s="4">
        <v>890</v>
      </c>
      <c r="G14" s="4">
        <v>1100</v>
      </c>
      <c r="H14" s="64" t="s">
        <v>123</v>
      </c>
      <c r="I14" s="65"/>
      <c r="J14" s="66"/>
    </row>
    <row r="15" spans="1:10" ht="8.1" customHeight="1" x14ac:dyDescent="0.25">
      <c r="A15" s="40"/>
      <c r="B15" s="40"/>
      <c r="C15" s="40"/>
      <c r="D15" s="40"/>
      <c r="E15" s="40"/>
      <c r="F15" s="40"/>
      <c r="G15" s="40"/>
      <c r="H15" s="40"/>
      <c r="I15" s="40"/>
      <c r="J15" s="40"/>
    </row>
    <row r="16" spans="1:10" ht="30" customHeight="1" x14ac:dyDescent="0.25">
      <c r="A16" s="39" t="s">
        <v>9</v>
      </c>
      <c r="B16" s="39" t="s">
        <v>24</v>
      </c>
      <c r="C16" s="39"/>
      <c r="D16" s="39"/>
      <c r="E16" s="39" t="s">
        <v>25</v>
      </c>
      <c r="F16" s="39"/>
      <c r="G16" s="39"/>
      <c r="H16" s="39" t="s">
        <v>28</v>
      </c>
      <c r="I16" s="39" t="s">
        <v>29</v>
      </c>
      <c r="J16" s="39"/>
    </row>
    <row r="17" spans="1:10" ht="32.25" customHeight="1" x14ac:dyDescent="0.25">
      <c r="A17" s="51"/>
      <c r="B17" s="51"/>
      <c r="C17" s="51"/>
      <c r="D17" s="51"/>
      <c r="E17" s="23" t="s">
        <v>26</v>
      </c>
      <c r="F17" s="23" t="s">
        <v>27</v>
      </c>
      <c r="G17" s="23" t="s">
        <v>32</v>
      </c>
      <c r="H17" s="51"/>
      <c r="I17" s="23" t="s">
        <v>30</v>
      </c>
      <c r="J17" s="23" t="s">
        <v>31</v>
      </c>
    </row>
    <row r="18" spans="1:10" s="13" customFormat="1" ht="83.25" customHeight="1" x14ac:dyDescent="0.25">
      <c r="A18" s="9">
        <v>1</v>
      </c>
      <c r="B18" s="64" t="s">
        <v>117</v>
      </c>
      <c r="C18" s="65"/>
      <c r="D18" s="66"/>
      <c r="E18" s="90" t="s">
        <v>53</v>
      </c>
      <c r="F18" s="92">
        <v>1100</v>
      </c>
      <c r="G18" s="94">
        <f t="shared" ref="G18" si="0">H18/F18</f>
        <v>550</v>
      </c>
      <c r="H18" s="92">
        <f>I18+J18</f>
        <v>605000</v>
      </c>
      <c r="I18" s="92">
        <v>605000</v>
      </c>
      <c r="J18" s="96"/>
    </row>
    <row r="19" spans="1:10" s="13" customFormat="1" ht="67.5" customHeight="1" x14ac:dyDescent="0.25">
      <c r="A19" s="9">
        <v>2</v>
      </c>
      <c r="B19" s="64" t="s">
        <v>153</v>
      </c>
      <c r="C19" s="65"/>
      <c r="D19" s="66"/>
      <c r="E19" s="91"/>
      <c r="F19" s="93"/>
      <c r="G19" s="95"/>
      <c r="H19" s="93"/>
      <c r="I19" s="93"/>
      <c r="J19" s="97"/>
    </row>
    <row r="20" spans="1:10" ht="21" customHeight="1" x14ac:dyDescent="0.25">
      <c r="A20" s="75" t="s">
        <v>33</v>
      </c>
      <c r="B20" s="76"/>
      <c r="C20" s="76"/>
      <c r="D20" s="77"/>
      <c r="E20" s="5"/>
      <c r="F20" s="15">
        <f>SUM(F18:F19)</f>
        <v>1100</v>
      </c>
      <c r="G20" s="20"/>
      <c r="H20" s="6">
        <f>I20+J20</f>
        <v>605000</v>
      </c>
      <c r="I20" s="6">
        <f>SUM(I18:I19)</f>
        <v>605000</v>
      </c>
      <c r="J20" s="6">
        <f>SUM(J18:J19)</f>
        <v>0</v>
      </c>
    </row>
    <row r="21" spans="1:10" ht="8.1" customHeight="1" x14ac:dyDescent="0.25">
      <c r="A21" s="40"/>
      <c r="B21" s="40"/>
      <c r="C21" s="40"/>
      <c r="D21" s="40"/>
      <c r="E21" s="40"/>
      <c r="F21" s="40"/>
      <c r="G21" s="40"/>
      <c r="H21" s="40"/>
      <c r="I21" s="40"/>
      <c r="J21" s="40"/>
    </row>
    <row r="22" spans="1:10" ht="20.25" customHeight="1" x14ac:dyDescent="0.25">
      <c r="A22" s="21" t="s">
        <v>9</v>
      </c>
      <c r="B22" s="78" t="s">
        <v>34</v>
      </c>
      <c r="C22" s="78"/>
      <c r="D22" s="78"/>
      <c r="E22" s="78"/>
      <c r="F22" s="78"/>
      <c r="G22" s="78"/>
      <c r="H22" s="78"/>
      <c r="I22" s="78"/>
      <c r="J22" s="78"/>
    </row>
    <row r="23" spans="1:10" ht="73.5" customHeight="1" x14ac:dyDescent="0.25">
      <c r="A23" s="16">
        <v>1</v>
      </c>
      <c r="B23" s="79" t="s">
        <v>178</v>
      </c>
      <c r="C23" s="45"/>
      <c r="D23" s="45"/>
      <c r="E23" s="45"/>
      <c r="F23" s="45"/>
      <c r="G23" s="45"/>
      <c r="H23" s="45"/>
      <c r="I23" s="45"/>
      <c r="J23" s="45"/>
    </row>
    <row r="24" spans="1:10" ht="30.75" customHeight="1" x14ac:dyDescent="0.25">
      <c r="A24" s="22"/>
      <c r="B24" s="74"/>
      <c r="C24" s="74"/>
      <c r="D24" s="74"/>
      <c r="E24" s="74"/>
      <c r="F24" s="74"/>
      <c r="G24" s="74"/>
      <c r="H24" s="74"/>
      <c r="I24" s="74"/>
      <c r="J24" s="74"/>
    </row>
  </sheetData>
  <mergeCells count="44">
    <mergeCell ref="B23:J23"/>
    <mergeCell ref="B24:J24"/>
    <mergeCell ref="B18:D18"/>
    <mergeCell ref="B19:D19"/>
    <mergeCell ref="A20:D20"/>
    <mergeCell ref="A21:J21"/>
    <mergeCell ref="B22:J22"/>
    <mergeCell ref="E18:E19"/>
    <mergeCell ref="F18:F19"/>
    <mergeCell ref="G18:G19"/>
    <mergeCell ref="I18:I19"/>
    <mergeCell ref="H18:H19"/>
    <mergeCell ref="J18:J19"/>
    <mergeCell ref="A15:J15"/>
    <mergeCell ref="A16:A17"/>
    <mergeCell ref="B16:D17"/>
    <mergeCell ref="E16:G16"/>
    <mergeCell ref="H16:H17"/>
    <mergeCell ref="I16:J16"/>
    <mergeCell ref="A12:A13"/>
    <mergeCell ref="B12:E13"/>
    <mergeCell ref="F12:G12"/>
    <mergeCell ref="H12:J13"/>
    <mergeCell ref="B14:E14"/>
    <mergeCell ref="H14:J14"/>
    <mergeCell ref="A9:B9"/>
    <mergeCell ref="C9:J9"/>
    <mergeCell ref="A10:B10"/>
    <mergeCell ref="C10:J10"/>
    <mergeCell ref="A11:J11"/>
    <mergeCell ref="A8:B8"/>
    <mergeCell ref="C8:J8"/>
    <mergeCell ref="A1:J1"/>
    <mergeCell ref="A2:B2"/>
    <mergeCell ref="C2:E2"/>
    <mergeCell ref="F2:J2"/>
    <mergeCell ref="A3:B3"/>
    <mergeCell ref="C3:E3"/>
    <mergeCell ref="F3:J3"/>
    <mergeCell ref="A4:J4"/>
    <mergeCell ref="A5:B6"/>
    <mergeCell ref="C5:E6"/>
    <mergeCell ref="F5:F6"/>
    <mergeCell ref="A7:J7"/>
  </mergeCells>
  <pageMargins left="0.19685039370078741" right="0.19685039370078741" top="0.19685039370078741" bottom="0.19685039370078741" header="0.19685039370078741" footer="0.19685039370078741"/>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36"/>
  <sheetViews>
    <sheetView view="pageBreakPreview" topLeftCell="A22" zoomScaleNormal="100" zoomScaleSheetLayoutView="100" workbookViewId="0">
      <selection activeCell="H31" sqref="H31"/>
    </sheetView>
  </sheetViews>
  <sheetFormatPr defaultColWidth="9.140625" defaultRowHeight="12.75" x14ac:dyDescent="0.25"/>
  <cols>
    <col min="1" max="1" width="7.7109375" style="1" customWidth="1"/>
    <col min="2" max="2" width="14.42578125" style="1" customWidth="1"/>
    <col min="3" max="3" width="8.7109375" style="1" customWidth="1"/>
    <col min="4" max="10" width="18.7109375" style="1" customWidth="1"/>
    <col min="11" max="17" width="9.140625" style="1"/>
    <col min="18" max="19" width="10.140625" style="1" customWidth="1"/>
    <col min="20" max="16384" width="9.140625" style="1"/>
  </cols>
  <sheetData>
    <row r="1" spans="1:10" s="27" customFormat="1" ht="30.75" customHeight="1" x14ac:dyDescent="0.25">
      <c r="A1" s="37" t="s">
        <v>20</v>
      </c>
      <c r="B1" s="37"/>
      <c r="C1" s="37"/>
      <c r="D1" s="37"/>
      <c r="E1" s="37"/>
      <c r="F1" s="37"/>
      <c r="G1" s="37"/>
      <c r="H1" s="37"/>
      <c r="I1" s="37"/>
      <c r="J1" s="37"/>
    </row>
    <row r="2" spans="1:10" ht="30.75" customHeight="1" x14ac:dyDescent="0.25">
      <c r="A2" s="39" t="s">
        <v>12</v>
      </c>
      <c r="B2" s="39"/>
      <c r="C2" s="39" t="s">
        <v>0</v>
      </c>
      <c r="D2" s="39"/>
      <c r="E2" s="39"/>
      <c r="F2" s="39" t="s">
        <v>13</v>
      </c>
      <c r="G2" s="39"/>
      <c r="H2" s="39"/>
      <c r="I2" s="39"/>
      <c r="J2" s="39"/>
    </row>
    <row r="3" spans="1:10" ht="37.5" customHeight="1" x14ac:dyDescent="0.25">
      <c r="A3" s="82" t="s">
        <v>77</v>
      </c>
      <c r="B3" s="82"/>
      <c r="C3" s="50" t="s">
        <v>78</v>
      </c>
      <c r="D3" s="50"/>
      <c r="E3" s="50"/>
      <c r="F3" s="82" t="s">
        <v>42</v>
      </c>
      <c r="G3" s="82"/>
      <c r="H3" s="82"/>
      <c r="I3" s="82"/>
      <c r="J3" s="82"/>
    </row>
    <row r="4" spans="1:10" ht="8.1" customHeight="1" x14ac:dyDescent="0.25">
      <c r="A4" s="40"/>
      <c r="B4" s="40"/>
      <c r="C4" s="40"/>
      <c r="D4" s="40"/>
      <c r="E4" s="40"/>
      <c r="F4" s="40"/>
      <c r="G4" s="40"/>
      <c r="H4" s="40"/>
      <c r="I4" s="40"/>
      <c r="J4" s="40"/>
    </row>
    <row r="5" spans="1:10" ht="39.75" customHeight="1" x14ac:dyDescent="0.25">
      <c r="A5" s="39" t="s">
        <v>15</v>
      </c>
      <c r="B5" s="39"/>
      <c r="C5" s="38" t="s">
        <v>43</v>
      </c>
      <c r="D5" s="38"/>
      <c r="E5" s="38"/>
      <c r="F5" s="39" t="s">
        <v>14</v>
      </c>
      <c r="G5" s="2" t="s">
        <v>35</v>
      </c>
      <c r="H5" s="2" t="s">
        <v>36</v>
      </c>
      <c r="I5" s="2" t="s">
        <v>37</v>
      </c>
      <c r="J5" s="2" t="s">
        <v>131</v>
      </c>
    </row>
    <row r="6" spans="1:10" ht="24.75" customHeight="1" x14ac:dyDescent="0.25">
      <c r="A6" s="41"/>
      <c r="B6" s="41"/>
      <c r="C6" s="50"/>
      <c r="D6" s="50"/>
      <c r="E6" s="50"/>
      <c r="F6" s="41"/>
      <c r="G6" s="7">
        <f>H31</f>
        <v>2538814</v>
      </c>
      <c r="H6" s="7">
        <v>2500000</v>
      </c>
      <c r="I6" s="7">
        <v>2500000</v>
      </c>
      <c r="J6" s="7">
        <v>2500000</v>
      </c>
    </row>
    <row r="7" spans="1:10" ht="8.1" customHeight="1" x14ac:dyDescent="0.25">
      <c r="A7" s="40"/>
      <c r="B7" s="40"/>
      <c r="C7" s="40"/>
      <c r="D7" s="40"/>
      <c r="E7" s="40"/>
      <c r="F7" s="40"/>
      <c r="G7" s="40"/>
      <c r="H7" s="40"/>
      <c r="I7" s="40"/>
      <c r="J7" s="40"/>
    </row>
    <row r="8" spans="1:10" ht="53.25" customHeight="1" x14ac:dyDescent="0.25">
      <c r="A8" s="80" t="s">
        <v>16</v>
      </c>
      <c r="B8" s="80"/>
      <c r="C8" s="81" t="s">
        <v>139</v>
      </c>
      <c r="D8" s="81"/>
      <c r="E8" s="81"/>
      <c r="F8" s="81"/>
      <c r="G8" s="81"/>
      <c r="H8" s="81"/>
      <c r="I8" s="81"/>
      <c r="J8" s="81"/>
    </row>
    <row r="9" spans="1:10" ht="192.75" customHeight="1" x14ac:dyDescent="0.25">
      <c r="A9" s="59" t="s">
        <v>17</v>
      </c>
      <c r="B9" s="60"/>
      <c r="C9" s="83" t="s">
        <v>163</v>
      </c>
      <c r="D9" s="84"/>
      <c r="E9" s="84"/>
      <c r="F9" s="84"/>
      <c r="G9" s="84"/>
      <c r="H9" s="84"/>
      <c r="I9" s="84"/>
      <c r="J9" s="85"/>
    </row>
    <row r="10" spans="1:10" ht="45" customHeight="1" x14ac:dyDescent="0.25">
      <c r="A10" s="68" t="s">
        <v>18</v>
      </c>
      <c r="B10" s="68"/>
      <c r="C10" s="69" t="s">
        <v>154</v>
      </c>
      <c r="D10" s="89"/>
      <c r="E10" s="89"/>
      <c r="F10" s="89"/>
      <c r="G10" s="89"/>
      <c r="H10" s="89"/>
      <c r="I10" s="89"/>
      <c r="J10" s="89"/>
    </row>
    <row r="11" spans="1:10" ht="8.1" customHeight="1" x14ac:dyDescent="0.25">
      <c r="A11" s="40"/>
      <c r="B11" s="40"/>
      <c r="C11" s="40"/>
      <c r="D11" s="40"/>
      <c r="E11" s="40"/>
      <c r="F11" s="40"/>
      <c r="G11" s="40"/>
      <c r="H11" s="40"/>
      <c r="I11" s="40"/>
      <c r="J11" s="40"/>
    </row>
    <row r="12" spans="1:10" ht="20.25" customHeight="1" x14ac:dyDescent="0.25">
      <c r="A12" s="39" t="s">
        <v>9</v>
      </c>
      <c r="B12" s="39" t="s">
        <v>19</v>
      </c>
      <c r="C12" s="39"/>
      <c r="D12" s="39"/>
      <c r="E12" s="39"/>
      <c r="F12" s="39" t="s">
        <v>11</v>
      </c>
      <c r="G12" s="39"/>
      <c r="H12" s="55" t="s">
        <v>39</v>
      </c>
      <c r="I12" s="71"/>
      <c r="J12" s="56"/>
    </row>
    <row r="13" spans="1:10" ht="32.25" customHeight="1" x14ac:dyDescent="0.25">
      <c r="A13" s="51"/>
      <c r="B13" s="51"/>
      <c r="C13" s="51"/>
      <c r="D13" s="51"/>
      <c r="E13" s="51"/>
      <c r="F13" s="32" t="s">
        <v>132</v>
      </c>
      <c r="G13" s="32" t="s">
        <v>21</v>
      </c>
      <c r="H13" s="57"/>
      <c r="I13" s="72"/>
      <c r="J13" s="58"/>
    </row>
    <row r="14" spans="1:10" ht="32.25" customHeight="1" x14ac:dyDescent="0.25">
      <c r="A14" s="4">
        <v>1</v>
      </c>
      <c r="B14" s="73" t="s">
        <v>126</v>
      </c>
      <c r="C14" s="73"/>
      <c r="D14" s="73"/>
      <c r="E14" s="73"/>
      <c r="F14" s="4">
        <v>50</v>
      </c>
      <c r="G14" s="4">
        <v>50</v>
      </c>
      <c r="H14" s="64" t="s">
        <v>140</v>
      </c>
      <c r="I14" s="65"/>
      <c r="J14" s="66"/>
    </row>
    <row r="15" spans="1:10" ht="32.25" customHeight="1" x14ac:dyDescent="0.25">
      <c r="A15" s="4">
        <v>2</v>
      </c>
      <c r="B15" s="73" t="s">
        <v>127</v>
      </c>
      <c r="C15" s="73"/>
      <c r="D15" s="73"/>
      <c r="E15" s="73"/>
      <c r="F15" s="4">
        <v>420</v>
      </c>
      <c r="G15" s="4">
        <v>420</v>
      </c>
      <c r="H15" s="64" t="s">
        <v>123</v>
      </c>
      <c r="I15" s="65"/>
      <c r="J15" s="66"/>
    </row>
    <row r="16" spans="1:10" ht="32.25" customHeight="1" x14ac:dyDescent="0.25">
      <c r="A16" s="4">
        <v>3</v>
      </c>
      <c r="B16" s="73" t="s">
        <v>79</v>
      </c>
      <c r="C16" s="73"/>
      <c r="D16" s="73"/>
      <c r="E16" s="73"/>
      <c r="F16" s="4">
        <v>85</v>
      </c>
      <c r="G16" s="4">
        <v>85</v>
      </c>
      <c r="H16" s="64" t="s">
        <v>123</v>
      </c>
      <c r="I16" s="65"/>
      <c r="J16" s="66"/>
    </row>
    <row r="17" spans="1:20" ht="32.25" customHeight="1" x14ac:dyDescent="0.25">
      <c r="A17" s="4">
        <v>4</v>
      </c>
      <c r="B17" s="73" t="s">
        <v>80</v>
      </c>
      <c r="C17" s="73"/>
      <c r="D17" s="73"/>
      <c r="E17" s="73"/>
      <c r="F17" s="4">
        <v>350</v>
      </c>
      <c r="G17" s="4">
        <v>350</v>
      </c>
      <c r="H17" s="64" t="s">
        <v>123</v>
      </c>
      <c r="I17" s="65"/>
      <c r="J17" s="66"/>
    </row>
    <row r="18" spans="1:20" ht="32.25" customHeight="1" x14ac:dyDescent="0.25">
      <c r="A18" s="4">
        <v>5</v>
      </c>
      <c r="B18" s="73" t="s">
        <v>81</v>
      </c>
      <c r="C18" s="73"/>
      <c r="D18" s="73"/>
      <c r="E18" s="73"/>
      <c r="F18" s="4">
        <v>15</v>
      </c>
      <c r="G18" s="4">
        <v>15</v>
      </c>
      <c r="H18" s="64" t="s">
        <v>123</v>
      </c>
      <c r="I18" s="65"/>
      <c r="J18" s="66"/>
    </row>
    <row r="19" spans="1:20" ht="32.25" customHeight="1" x14ac:dyDescent="0.25">
      <c r="A19" s="4">
        <v>6</v>
      </c>
      <c r="B19" s="73" t="s">
        <v>82</v>
      </c>
      <c r="C19" s="73"/>
      <c r="D19" s="73"/>
      <c r="E19" s="73"/>
      <c r="F19" s="4">
        <v>215</v>
      </c>
      <c r="G19" s="36">
        <v>405</v>
      </c>
      <c r="H19" s="64" t="s">
        <v>123</v>
      </c>
      <c r="I19" s="65"/>
      <c r="J19" s="66"/>
    </row>
    <row r="20" spans="1:20" ht="32.25" customHeight="1" x14ac:dyDescent="0.25">
      <c r="A20" s="4">
        <v>7</v>
      </c>
      <c r="B20" s="73" t="s">
        <v>83</v>
      </c>
      <c r="C20" s="73"/>
      <c r="D20" s="73"/>
      <c r="E20" s="73"/>
      <c r="F20" s="4">
        <v>58691</v>
      </c>
      <c r="G20" s="4">
        <v>48000</v>
      </c>
      <c r="H20" s="64" t="s">
        <v>122</v>
      </c>
      <c r="I20" s="65"/>
      <c r="J20" s="66"/>
    </row>
    <row r="21" spans="1:20" ht="8.1" customHeight="1" x14ac:dyDescent="0.25">
      <c r="A21" s="40"/>
      <c r="B21" s="40"/>
      <c r="C21" s="40"/>
      <c r="D21" s="40"/>
      <c r="E21" s="40"/>
      <c r="F21" s="40"/>
      <c r="G21" s="40"/>
      <c r="H21" s="40"/>
      <c r="I21" s="40"/>
      <c r="J21" s="40"/>
    </row>
    <row r="22" spans="1:20" ht="21" customHeight="1" x14ac:dyDescent="0.25">
      <c r="A22" s="39" t="s">
        <v>9</v>
      </c>
      <c r="B22" s="39" t="s">
        <v>24</v>
      </c>
      <c r="C22" s="39"/>
      <c r="D22" s="39"/>
      <c r="E22" s="39" t="s">
        <v>25</v>
      </c>
      <c r="F22" s="39"/>
      <c r="G22" s="39"/>
      <c r="H22" s="39" t="s">
        <v>28</v>
      </c>
      <c r="I22" s="39" t="s">
        <v>29</v>
      </c>
      <c r="J22" s="39"/>
      <c r="M22" s="39" t="s">
        <v>28</v>
      </c>
      <c r="N22" s="39" t="s">
        <v>29</v>
      </c>
      <c r="O22" s="39"/>
      <c r="R22" s="39" t="s">
        <v>28</v>
      </c>
      <c r="S22" s="39" t="s">
        <v>29</v>
      </c>
      <c r="T22" s="39"/>
    </row>
    <row r="23" spans="1:20" ht="36" customHeight="1" x14ac:dyDescent="0.25">
      <c r="A23" s="51"/>
      <c r="B23" s="51"/>
      <c r="C23" s="51"/>
      <c r="D23" s="51"/>
      <c r="E23" s="23" t="s">
        <v>26</v>
      </c>
      <c r="F23" s="23" t="s">
        <v>27</v>
      </c>
      <c r="G23" s="23" t="s">
        <v>32</v>
      </c>
      <c r="H23" s="51"/>
      <c r="I23" s="23" t="s">
        <v>30</v>
      </c>
      <c r="J23" s="23" t="s">
        <v>31</v>
      </c>
      <c r="L23" s="34" t="s">
        <v>27</v>
      </c>
      <c r="M23" s="51"/>
      <c r="N23" s="34" t="s">
        <v>30</v>
      </c>
      <c r="O23" s="34" t="s">
        <v>31</v>
      </c>
      <c r="Q23" s="34" t="s">
        <v>27</v>
      </c>
      <c r="R23" s="51"/>
      <c r="S23" s="34" t="s">
        <v>30</v>
      </c>
      <c r="T23" s="34" t="s">
        <v>31</v>
      </c>
    </row>
    <row r="24" spans="1:20" s="13" customFormat="1" ht="46.5" customHeight="1" x14ac:dyDescent="0.25">
      <c r="A24" s="9">
        <v>1</v>
      </c>
      <c r="B24" s="98" t="s">
        <v>146</v>
      </c>
      <c r="C24" s="99"/>
      <c r="D24" s="100"/>
      <c r="E24" s="5" t="s">
        <v>53</v>
      </c>
      <c r="F24" s="9">
        <v>50</v>
      </c>
      <c r="G24" s="20">
        <f t="shared" ref="G24:G30" si="0">H24/F24</f>
        <v>400</v>
      </c>
      <c r="H24" s="9">
        <f t="shared" ref="H24:H30" si="1">I24+J24</f>
        <v>20000</v>
      </c>
      <c r="I24" s="9">
        <v>20000</v>
      </c>
      <c r="J24" s="15"/>
      <c r="L24" s="9">
        <v>50</v>
      </c>
      <c r="M24" s="9">
        <f t="shared" ref="M24:M30" si="2">N24+O24</f>
        <v>20000</v>
      </c>
      <c r="N24" s="9">
        <v>20000</v>
      </c>
      <c r="O24" s="15"/>
      <c r="Q24" s="9">
        <f>F24-L24</f>
        <v>0</v>
      </c>
      <c r="R24" s="9">
        <f>H24-M24</f>
        <v>0</v>
      </c>
      <c r="S24" s="9">
        <f t="shared" ref="S24:T24" si="3">I24-N24</f>
        <v>0</v>
      </c>
      <c r="T24" s="9">
        <f t="shared" si="3"/>
        <v>0</v>
      </c>
    </row>
    <row r="25" spans="1:20" s="13" customFormat="1" ht="45.75" customHeight="1" x14ac:dyDescent="0.25">
      <c r="A25" s="9">
        <v>2</v>
      </c>
      <c r="B25" s="64" t="s">
        <v>141</v>
      </c>
      <c r="C25" s="65"/>
      <c r="D25" s="66"/>
      <c r="E25" s="5" t="s">
        <v>53</v>
      </c>
      <c r="F25" s="9">
        <v>85</v>
      </c>
      <c r="G25" s="20">
        <f t="shared" si="0"/>
        <v>179.10588235294117</v>
      </c>
      <c r="H25" s="9">
        <f t="shared" si="1"/>
        <v>15224</v>
      </c>
      <c r="I25" s="9">
        <v>15224</v>
      </c>
      <c r="J25" s="15"/>
      <c r="L25" s="9">
        <v>85</v>
      </c>
      <c r="M25" s="9">
        <f t="shared" si="2"/>
        <v>15224</v>
      </c>
      <c r="N25" s="9">
        <v>15224</v>
      </c>
      <c r="O25" s="15"/>
      <c r="Q25" s="9">
        <f t="shared" ref="Q25:Q31" si="4">F25-L25</f>
        <v>0</v>
      </c>
      <c r="R25" s="9">
        <f t="shared" ref="R25:R30" si="5">H25-M25</f>
        <v>0</v>
      </c>
      <c r="S25" s="9">
        <f t="shared" ref="S25:S30" si="6">I25-N25</f>
        <v>0</v>
      </c>
      <c r="T25" s="9">
        <f t="shared" ref="T25:T30" si="7">J25-O25</f>
        <v>0</v>
      </c>
    </row>
    <row r="26" spans="1:20" s="13" customFormat="1" ht="30" customHeight="1" x14ac:dyDescent="0.25">
      <c r="A26" s="9">
        <v>3</v>
      </c>
      <c r="B26" s="64" t="s">
        <v>84</v>
      </c>
      <c r="C26" s="65"/>
      <c r="D26" s="66"/>
      <c r="E26" s="5" t="s">
        <v>53</v>
      </c>
      <c r="F26" s="9">
        <v>420</v>
      </c>
      <c r="G26" s="20">
        <f t="shared" si="0"/>
        <v>80</v>
      </c>
      <c r="H26" s="9">
        <f t="shared" si="1"/>
        <v>33600</v>
      </c>
      <c r="I26" s="9">
        <v>33600</v>
      </c>
      <c r="J26" s="15"/>
      <c r="L26" s="9">
        <v>420</v>
      </c>
      <c r="M26" s="9">
        <f t="shared" si="2"/>
        <v>33600</v>
      </c>
      <c r="N26" s="9">
        <v>33600</v>
      </c>
      <c r="O26" s="15"/>
      <c r="Q26" s="9">
        <f t="shared" si="4"/>
        <v>0</v>
      </c>
      <c r="R26" s="9">
        <f t="shared" si="5"/>
        <v>0</v>
      </c>
      <c r="S26" s="9">
        <f t="shared" si="6"/>
        <v>0</v>
      </c>
      <c r="T26" s="9">
        <f t="shared" si="7"/>
        <v>0</v>
      </c>
    </row>
    <row r="27" spans="1:20" s="13" customFormat="1" ht="42.75" customHeight="1" x14ac:dyDescent="0.25">
      <c r="A27" s="9">
        <v>4</v>
      </c>
      <c r="B27" s="64" t="s">
        <v>85</v>
      </c>
      <c r="C27" s="65"/>
      <c r="D27" s="66"/>
      <c r="E27" s="5" t="s">
        <v>53</v>
      </c>
      <c r="F27" s="9">
        <v>15</v>
      </c>
      <c r="G27" s="20">
        <f t="shared" si="0"/>
        <v>2066</v>
      </c>
      <c r="H27" s="9">
        <f t="shared" si="1"/>
        <v>30990</v>
      </c>
      <c r="I27" s="9">
        <v>30990</v>
      </c>
      <c r="J27" s="15"/>
      <c r="L27" s="9">
        <v>15</v>
      </c>
      <c r="M27" s="9">
        <f t="shared" si="2"/>
        <v>30990</v>
      </c>
      <c r="N27" s="9">
        <v>30990</v>
      </c>
      <c r="O27" s="15"/>
      <c r="Q27" s="9">
        <f t="shared" si="4"/>
        <v>0</v>
      </c>
      <c r="R27" s="9">
        <f t="shared" si="5"/>
        <v>0</v>
      </c>
      <c r="S27" s="9">
        <f t="shared" si="6"/>
        <v>0</v>
      </c>
      <c r="T27" s="9">
        <f t="shared" si="7"/>
        <v>0</v>
      </c>
    </row>
    <row r="28" spans="1:20" s="13" customFormat="1" ht="45" customHeight="1" x14ac:dyDescent="0.25">
      <c r="A28" s="9">
        <v>5</v>
      </c>
      <c r="B28" s="64" t="s">
        <v>86</v>
      </c>
      <c r="C28" s="65"/>
      <c r="D28" s="66"/>
      <c r="E28" s="5" t="s">
        <v>88</v>
      </c>
      <c r="F28" s="9">
        <v>48000</v>
      </c>
      <c r="G28" s="20">
        <f t="shared" si="0"/>
        <v>11.833333333333334</v>
      </c>
      <c r="H28" s="9">
        <f t="shared" si="1"/>
        <v>568000</v>
      </c>
      <c r="I28" s="9">
        <v>568000</v>
      </c>
      <c r="J28" s="15"/>
      <c r="L28" s="9">
        <v>48000</v>
      </c>
      <c r="M28" s="9">
        <f t="shared" si="2"/>
        <v>568000</v>
      </c>
      <c r="N28" s="9">
        <v>568000</v>
      </c>
      <c r="O28" s="15"/>
      <c r="Q28" s="9">
        <f t="shared" si="4"/>
        <v>0</v>
      </c>
      <c r="R28" s="9">
        <f t="shared" si="5"/>
        <v>0</v>
      </c>
      <c r="S28" s="9">
        <f t="shared" si="6"/>
        <v>0</v>
      </c>
      <c r="T28" s="9">
        <f t="shared" si="7"/>
        <v>0</v>
      </c>
    </row>
    <row r="29" spans="1:20" s="13" customFormat="1" ht="31.5" customHeight="1" x14ac:dyDescent="0.25">
      <c r="A29" s="9">
        <v>6</v>
      </c>
      <c r="B29" s="64" t="s">
        <v>80</v>
      </c>
      <c r="C29" s="65"/>
      <c r="D29" s="66"/>
      <c r="E29" s="5" t="s">
        <v>53</v>
      </c>
      <c r="F29" s="9">
        <v>350</v>
      </c>
      <c r="G29" s="20">
        <f t="shared" si="0"/>
        <v>140</v>
      </c>
      <c r="H29" s="9">
        <f t="shared" si="1"/>
        <v>49000</v>
      </c>
      <c r="I29" s="9">
        <v>49000</v>
      </c>
      <c r="J29" s="15"/>
      <c r="L29" s="9">
        <v>350</v>
      </c>
      <c r="M29" s="9">
        <f t="shared" si="2"/>
        <v>49000</v>
      </c>
      <c r="N29" s="9">
        <v>49000</v>
      </c>
      <c r="O29" s="15"/>
      <c r="Q29" s="9">
        <f t="shared" si="4"/>
        <v>0</v>
      </c>
      <c r="R29" s="9">
        <f t="shared" si="5"/>
        <v>0</v>
      </c>
      <c r="S29" s="9">
        <f t="shared" si="6"/>
        <v>0</v>
      </c>
      <c r="T29" s="9">
        <f t="shared" si="7"/>
        <v>0</v>
      </c>
    </row>
    <row r="30" spans="1:20" s="13" customFormat="1" ht="32.25" customHeight="1" x14ac:dyDescent="0.25">
      <c r="A30" s="9">
        <v>7</v>
      </c>
      <c r="B30" s="64" t="s">
        <v>87</v>
      </c>
      <c r="C30" s="65"/>
      <c r="D30" s="66"/>
      <c r="E30" s="5" t="s">
        <v>53</v>
      </c>
      <c r="F30" s="9">
        <v>405</v>
      </c>
      <c r="G30" s="20">
        <f t="shared" si="0"/>
        <v>4498.7654320987658</v>
      </c>
      <c r="H30" s="9">
        <f t="shared" si="1"/>
        <v>1822000</v>
      </c>
      <c r="I30" s="9">
        <f>1774000+48000</f>
        <v>1822000</v>
      </c>
      <c r="J30" s="15"/>
      <c r="L30" s="9">
        <v>380</v>
      </c>
      <c r="M30" s="9">
        <f t="shared" si="2"/>
        <v>1774000</v>
      </c>
      <c r="N30" s="9">
        <f>1824000-50000</f>
        <v>1774000</v>
      </c>
      <c r="O30" s="15"/>
      <c r="Q30" s="9">
        <f t="shared" si="4"/>
        <v>25</v>
      </c>
      <c r="R30" s="9">
        <f t="shared" si="5"/>
        <v>48000</v>
      </c>
      <c r="S30" s="9">
        <f t="shared" si="6"/>
        <v>48000</v>
      </c>
      <c r="T30" s="9">
        <f t="shared" si="7"/>
        <v>0</v>
      </c>
    </row>
    <row r="31" spans="1:20" ht="21" customHeight="1" x14ac:dyDescent="0.25">
      <c r="A31" s="75" t="s">
        <v>33</v>
      </c>
      <c r="B31" s="76"/>
      <c r="C31" s="76"/>
      <c r="D31" s="77"/>
      <c r="E31" s="5"/>
      <c r="F31" s="15"/>
      <c r="G31" s="20"/>
      <c r="H31" s="6">
        <f>SUM(H24:H30)</f>
        <v>2538814</v>
      </c>
      <c r="I31" s="6">
        <f>SUM(I24:I30)</f>
        <v>2538814</v>
      </c>
      <c r="J31" s="6">
        <f>SUM(J24:J30)</f>
        <v>0</v>
      </c>
      <c r="L31" s="15"/>
      <c r="M31" s="6">
        <f>SUM(M24:M30)</f>
        <v>2490814</v>
      </c>
      <c r="N31" s="6">
        <f>SUM(N24:N30)</f>
        <v>2490814</v>
      </c>
      <c r="O31" s="6">
        <f>SUM(O24:O30)</f>
        <v>0</v>
      </c>
      <c r="Q31" s="9">
        <f t="shared" si="4"/>
        <v>0</v>
      </c>
      <c r="R31" s="6">
        <f>SUM(R24:R30)</f>
        <v>48000</v>
      </c>
      <c r="S31" s="6">
        <f>SUM(S24:S30)</f>
        <v>48000</v>
      </c>
      <c r="T31" s="6">
        <f>SUM(T24:T30)</f>
        <v>0</v>
      </c>
    </row>
    <row r="32" spans="1:20" ht="8.1" customHeight="1" x14ac:dyDescent="0.25">
      <c r="A32" s="40"/>
      <c r="B32" s="40"/>
      <c r="C32" s="40"/>
      <c r="D32" s="40"/>
      <c r="E32" s="40"/>
      <c r="F32" s="40"/>
      <c r="G32" s="40"/>
      <c r="H32" s="40"/>
      <c r="I32" s="40"/>
      <c r="J32" s="40"/>
    </row>
    <row r="33" spans="1:10" ht="20.25" customHeight="1" x14ac:dyDescent="0.25">
      <c r="A33" s="21" t="s">
        <v>9</v>
      </c>
      <c r="B33" s="78" t="s">
        <v>34</v>
      </c>
      <c r="C33" s="78"/>
      <c r="D33" s="78"/>
      <c r="E33" s="78"/>
      <c r="F33" s="78"/>
      <c r="G33" s="78"/>
      <c r="H33" s="78"/>
      <c r="I33" s="78"/>
      <c r="J33" s="78"/>
    </row>
    <row r="34" spans="1:10" ht="241.5" customHeight="1" x14ac:dyDescent="0.25">
      <c r="A34" s="26">
        <v>1</v>
      </c>
      <c r="B34" s="79" t="s">
        <v>174</v>
      </c>
      <c r="C34" s="45"/>
      <c r="D34" s="45"/>
      <c r="E34" s="45"/>
      <c r="F34" s="45"/>
      <c r="G34" s="45"/>
      <c r="H34" s="45"/>
      <c r="I34" s="45"/>
      <c r="J34" s="45"/>
    </row>
    <row r="35" spans="1:10" ht="60.75" customHeight="1" x14ac:dyDescent="0.25">
      <c r="A35" s="16">
        <v>2</v>
      </c>
      <c r="B35" s="79" t="s">
        <v>164</v>
      </c>
      <c r="C35" s="45"/>
      <c r="D35" s="45"/>
      <c r="E35" s="45"/>
      <c r="F35" s="45"/>
      <c r="G35" s="45"/>
      <c r="H35" s="45"/>
      <c r="I35" s="45"/>
      <c r="J35" s="45"/>
    </row>
    <row r="36" spans="1:10" ht="30.75" customHeight="1" x14ac:dyDescent="0.25">
      <c r="A36" s="22"/>
      <c r="B36" s="74"/>
      <c r="C36" s="74"/>
      <c r="D36" s="74"/>
      <c r="E36" s="74"/>
      <c r="F36" s="74"/>
      <c r="G36" s="74"/>
      <c r="H36" s="74"/>
      <c r="I36" s="74"/>
      <c r="J36" s="74"/>
    </row>
  </sheetData>
  <mergeCells count="60">
    <mergeCell ref="M22:M23"/>
    <mergeCell ref="N22:O22"/>
    <mergeCell ref="R22:R23"/>
    <mergeCell ref="S22:T22"/>
    <mergeCell ref="B24:D24"/>
    <mergeCell ref="B25:D25"/>
    <mergeCell ref="B35:J35"/>
    <mergeCell ref="B36:J36"/>
    <mergeCell ref="A31:D31"/>
    <mergeCell ref="A32:J32"/>
    <mergeCell ref="B33:J33"/>
    <mergeCell ref="B34:J34"/>
    <mergeCell ref="B28:D28"/>
    <mergeCell ref="B29:D29"/>
    <mergeCell ref="B30:D30"/>
    <mergeCell ref="A22:A23"/>
    <mergeCell ref="B22:D23"/>
    <mergeCell ref="E22:G22"/>
    <mergeCell ref="H22:H23"/>
    <mergeCell ref="I22:J22"/>
    <mergeCell ref="A4:J4"/>
    <mergeCell ref="A5:B6"/>
    <mergeCell ref="C5:E6"/>
    <mergeCell ref="F5:F6"/>
    <mergeCell ref="A7:J7"/>
    <mergeCell ref="A1:J1"/>
    <mergeCell ref="A2:B2"/>
    <mergeCell ref="C2:E2"/>
    <mergeCell ref="F2:J2"/>
    <mergeCell ref="A3:B3"/>
    <mergeCell ref="C3:E3"/>
    <mergeCell ref="F3:J3"/>
    <mergeCell ref="A8:B8"/>
    <mergeCell ref="C8:J8"/>
    <mergeCell ref="A9:B9"/>
    <mergeCell ref="C9:J9"/>
    <mergeCell ref="A10:B10"/>
    <mergeCell ref="C10:J10"/>
    <mergeCell ref="A11:J11"/>
    <mergeCell ref="H14:J14"/>
    <mergeCell ref="H12:J13"/>
    <mergeCell ref="B26:D26"/>
    <mergeCell ref="B27:D27"/>
    <mergeCell ref="B19:E19"/>
    <mergeCell ref="B20:E20"/>
    <mergeCell ref="A12:A13"/>
    <mergeCell ref="B12:E13"/>
    <mergeCell ref="F12:G12"/>
    <mergeCell ref="B14:E14"/>
    <mergeCell ref="B15:E15"/>
    <mergeCell ref="B16:E16"/>
    <mergeCell ref="B17:E17"/>
    <mergeCell ref="B18:E18"/>
    <mergeCell ref="A21:J21"/>
    <mergeCell ref="H20:J20"/>
    <mergeCell ref="H18:J18"/>
    <mergeCell ref="H15:J15"/>
    <mergeCell ref="H16:J16"/>
    <mergeCell ref="H17:J17"/>
    <mergeCell ref="H19:J19"/>
  </mergeCells>
  <pageMargins left="0.19685039370078741" right="0.19685039370078741" top="0.19685039370078741" bottom="0.19685039370078741" header="0.19685039370078741" footer="0.19685039370078741"/>
  <pageSetup paperSize="9"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4"/>
  <sheetViews>
    <sheetView view="pageBreakPreview" topLeftCell="A13" zoomScaleNormal="100" zoomScaleSheetLayoutView="100" workbookViewId="0">
      <selection activeCell="I20" sqref="I20"/>
    </sheetView>
  </sheetViews>
  <sheetFormatPr defaultColWidth="9.140625" defaultRowHeight="12.75" x14ac:dyDescent="0.25"/>
  <cols>
    <col min="1" max="1" width="7.7109375" style="1" customWidth="1"/>
    <col min="2" max="2" width="14.42578125" style="1" customWidth="1"/>
    <col min="3" max="3" width="8.7109375" style="1" customWidth="1"/>
    <col min="4" max="10" width="18.7109375" style="1" customWidth="1"/>
    <col min="11" max="16384" width="9.140625" style="1"/>
  </cols>
  <sheetData>
    <row r="1" spans="1:10" s="27" customFormat="1" ht="30.75" customHeight="1" x14ac:dyDescent="0.25">
      <c r="A1" s="101" t="s">
        <v>20</v>
      </c>
      <c r="B1" s="101"/>
      <c r="C1" s="101"/>
      <c r="D1" s="101"/>
      <c r="E1" s="101"/>
      <c r="F1" s="101"/>
      <c r="G1" s="101"/>
      <c r="H1" s="101"/>
      <c r="I1" s="101"/>
      <c r="J1" s="101"/>
    </row>
    <row r="2" spans="1:10" ht="30.75" customHeight="1" x14ac:dyDescent="0.25">
      <c r="A2" s="39" t="s">
        <v>12</v>
      </c>
      <c r="B2" s="39"/>
      <c r="C2" s="39" t="s">
        <v>0</v>
      </c>
      <c r="D2" s="39"/>
      <c r="E2" s="39"/>
      <c r="F2" s="39" t="s">
        <v>13</v>
      </c>
      <c r="G2" s="39"/>
      <c r="H2" s="39"/>
      <c r="I2" s="39"/>
      <c r="J2" s="39"/>
    </row>
    <row r="3" spans="1:10" ht="37.5" customHeight="1" x14ac:dyDescent="0.25">
      <c r="A3" s="82" t="s">
        <v>89</v>
      </c>
      <c r="B3" s="82"/>
      <c r="C3" s="50" t="s">
        <v>118</v>
      </c>
      <c r="D3" s="50"/>
      <c r="E3" s="50"/>
      <c r="F3" s="82" t="s">
        <v>42</v>
      </c>
      <c r="G3" s="82"/>
      <c r="H3" s="82"/>
      <c r="I3" s="82"/>
      <c r="J3" s="82"/>
    </row>
    <row r="4" spans="1:10" ht="8.1" customHeight="1" x14ac:dyDescent="0.25">
      <c r="A4" s="40"/>
      <c r="B4" s="40"/>
      <c r="C4" s="40"/>
      <c r="D4" s="40"/>
      <c r="E4" s="40"/>
      <c r="F4" s="40"/>
      <c r="G4" s="40"/>
      <c r="H4" s="40"/>
      <c r="I4" s="40"/>
      <c r="J4" s="40"/>
    </row>
    <row r="5" spans="1:10" ht="39.75" customHeight="1" x14ac:dyDescent="0.25">
      <c r="A5" s="39" t="s">
        <v>15</v>
      </c>
      <c r="B5" s="39"/>
      <c r="C5" s="38" t="s">
        <v>43</v>
      </c>
      <c r="D5" s="38"/>
      <c r="E5" s="38"/>
      <c r="F5" s="39" t="s">
        <v>14</v>
      </c>
      <c r="G5" s="2" t="s">
        <v>35</v>
      </c>
      <c r="H5" s="2" t="s">
        <v>36</v>
      </c>
      <c r="I5" s="2" t="s">
        <v>37</v>
      </c>
      <c r="J5" s="2" t="s">
        <v>131</v>
      </c>
    </row>
    <row r="6" spans="1:10" ht="24.75" customHeight="1" x14ac:dyDescent="0.25">
      <c r="A6" s="41"/>
      <c r="B6" s="41"/>
      <c r="C6" s="50"/>
      <c r="D6" s="50"/>
      <c r="E6" s="50"/>
      <c r="F6" s="41"/>
      <c r="G6" s="7">
        <f>H20</f>
        <v>169200</v>
      </c>
      <c r="H6" s="7">
        <v>170000</v>
      </c>
      <c r="I6" s="7">
        <v>170000</v>
      </c>
      <c r="J6" s="7">
        <v>170000</v>
      </c>
    </row>
    <row r="7" spans="1:10" ht="8.1" customHeight="1" x14ac:dyDescent="0.25">
      <c r="A7" s="40"/>
      <c r="B7" s="40"/>
      <c r="C7" s="40"/>
      <c r="D7" s="40"/>
      <c r="E7" s="40"/>
      <c r="F7" s="40"/>
      <c r="G7" s="40"/>
      <c r="H7" s="40"/>
      <c r="I7" s="40"/>
      <c r="J7" s="40"/>
    </row>
    <row r="8" spans="1:10" ht="53.25" customHeight="1" x14ac:dyDescent="0.25">
      <c r="A8" s="80" t="s">
        <v>16</v>
      </c>
      <c r="B8" s="80"/>
      <c r="C8" s="81" t="s">
        <v>90</v>
      </c>
      <c r="D8" s="81"/>
      <c r="E8" s="81"/>
      <c r="F8" s="81"/>
      <c r="G8" s="81"/>
      <c r="H8" s="81"/>
      <c r="I8" s="81"/>
      <c r="J8" s="81"/>
    </row>
    <row r="9" spans="1:10" ht="68.25" customHeight="1" x14ac:dyDescent="0.25">
      <c r="A9" s="59" t="s">
        <v>17</v>
      </c>
      <c r="B9" s="60"/>
      <c r="C9" s="83" t="s">
        <v>155</v>
      </c>
      <c r="D9" s="84"/>
      <c r="E9" s="84"/>
      <c r="F9" s="84"/>
      <c r="G9" s="84"/>
      <c r="H9" s="84"/>
      <c r="I9" s="84"/>
      <c r="J9" s="85"/>
    </row>
    <row r="10" spans="1:10" ht="45" customHeight="1" x14ac:dyDescent="0.25">
      <c r="A10" s="68" t="s">
        <v>18</v>
      </c>
      <c r="B10" s="68"/>
      <c r="C10" s="69" t="s">
        <v>91</v>
      </c>
      <c r="D10" s="70"/>
      <c r="E10" s="70"/>
      <c r="F10" s="70"/>
      <c r="G10" s="70"/>
      <c r="H10" s="70"/>
      <c r="I10" s="70"/>
      <c r="J10" s="70"/>
    </row>
    <row r="11" spans="1:10" ht="8.1" customHeight="1" x14ac:dyDescent="0.25">
      <c r="A11" s="40"/>
      <c r="B11" s="40"/>
      <c r="C11" s="40"/>
      <c r="D11" s="40"/>
      <c r="E11" s="40"/>
      <c r="F11" s="40"/>
      <c r="G11" s="40"/>
      <c r="H11" s="40"/>
      <c r="I11" s="40"/>
      <c r="J11" s="40"/>
    </row>
    <row r="12" spans="1:10" ht="20.25" customHeight="1" x14ac:dyDescent="0.25">
      <c r="A12" s="39" t="s">
        <v>9</v>
      </c>
      <c r="B12" s="39" t="s">
        <v>19</v>
      </c>
      <c r="C12" s="39"/>
      <c r="D12" s="39"/>
      <c r="E12" s="39"/>
      <c r="F12" s="39" t="s">
        <v>11</v>
      </c>
      <c r="G12" s="39"/>
      <c r="H12" s="55" t="s">
        <v>39</v>
      </c>
      <c r="I12" s="71"/>
      <c r="J12" s="56"/>
    </row>
    <row r="13" spans="1:10" ht="32.25" customHeight="1" x14ac:dyDescent="0.25">
      <c r="A13" s="51"/>
      <c r="B13" s="51"/>
      <c r="C13" s="51"/>
      <c r="D13" s="51"/>
      <c r="E13" s="51"/>
      <c r="F13" s="32" t="s">
        <v>132</v>
      </c>
      <c r="G13" s="32" t="s">
        <v>21</v>
      </c>
      <c r="H13" s="57"/>
      <c r="I13" s="72"/>
      <c r="J13" s="58"/>
    </row>
    <row r="14" spans="1:10" ht="32.25" customHeight="1" x14ac:dyDescent="0.25">
      <c r="A14" s="4">
        <v>1</v>
      </c>
      <c r="B14" s="73" t="s">
        <v>103</v>
      </c>
      <c r="C14" s="73"/>
      <c r="D14" s="73"/>
      <c r="E14" s="73"/>
      <c r="F14" s="4">
        <v>175</v>
      </c>
      <c r="G14" s="4">
        <v>165</v>
      </c>
      <c r="H14" s="64" t="s">
        <v>123</v>
      </c>
      <c r="I14" s="65"/>
      <c r="J14" s="66"/>
    </row>
    <row r="15" spans="1:10" ht="8.1" customHeight="1" x14ac:dyDescent="0.25">
      <c r="A15" s="40"/>
      <c r="B15" s="40"/>
      <c r="C15" s="40"/>
      <c r="D15" s="40"/>
      <c r="E15" s="40"/>
      <c r="F15" s="40"/>
      <c r="G15" s="40"/>
      <c r="H15" s="40"/>
      <c r="I15" s="40"/>
      <c r="J15" s="40"/>
    </row>
    <row r="16" spans="1:10" ht="30" customHeight="1" x14ac:dyDescent="0.25">
      <c r="A16" s="39" t="s">
        <v>9</v>
      </c>
      <c r="B16" s="39" t="s">
        <v>24</v>
      </c>
      <c r="C16" s="39"/>
      <c r="D16" s="39"/>
      <c r="E16" s="39" t="s">
        <v>25</v>
      </c>
      <c r="F16" s="39"/>
      <c r="G16" s="39"/>
      <c r="H16" s="39" t="s">
        <v>28</v>
      </c>
      <c r="I16" s="39" t="s">
        <v>29</v>
      </c>
      <c r="J16" s="39"/>
    </row>
    <row r="17" spans="1:10" ht="32.25" customHeight="1" x14ac:dyDescent="0.25">
      <c r="A17" s="51"/>
      <c r="B17" s="51"/>
      <c r="C17" s="51"/>
      <c r="D17" s="51"/>
      <c r="E17" s="31" t="s">
        <v>26</v>
      </c>
      <c r="F17" s="31" t="s">
        <v>27</v>
      </c>
      <c r="G17" s="31" t="s">
        <v>32</v>
      </c>
      <c r="H17" s="51"/>
      <c r="I17" s="31" t="s">
        <v>30</v>
      </c>
      <c r="J17" s="31" t="s">
        <v>31</v>
      </c>
    </row>
    <row r="18" spans="1:10" s="13" customFormat="1" ht="46.5" customHeight="1" x14ac:dyDescent="0.25">
      <c r="A18" s="9">
        <v>1</v>
      </c>
      <c r="B18" s="64" t="s">
        <v>92</v>
      </c>
      <c r="C18" s="65"/>
      <c r="D18" s="66"/>
      <c r="E18" s="5" t="s">
        <v>53</v>
      </c>
      <c r="F18" s="9">
        <v>135</v>
      </c>
      <c r="G18" s="20">
        <f t="shared" ref="G18:G19" si="0">H18/F18</f>
        <v>720</v>
      </c>
      <c r="H18" s="9">
        <f>I18+J18</f>
        <v>97200</v>
      </c>
      <c r="I18" s="9">
        <v>97200</v>
      </c>
      <c r="J18" s="15"/>
    </row>
    <row r="19" spans="1:10" s="13" customFormat="1" ht="41.25" customHeight="1" x14ac:dyDescent="0.25">
      <c r="A19" s="9">
        <v>2</v>
      </c>
      <c r="B19" s="64" t="s">
        <v>93</v>
      </c>
      <c r="C19" s="65"/>
      <c r="D19" s="66"/>
      <c r="E19" s="5" t="s">
        <v>53</v>
      </c>
      <c r="F19" s="9">
        <v>30</v>
      </c>
      <c r="G19" s="20">
        <f t="shared" si="0"/>
        <v>2400</v>
      </c>
      <c r="H19" s="9">
        <f>I19+J19</f>
        <v>72000</v>
      </c>
      <c r="I19" s="9">
        <v>72000</v>
      </c>
      <c r="J19" s="15"/>
    </row>
    <row r="20" spans="1:10" ht="21" customHeight="1" x14ac:dyDescent="0.25">
      <c r="A20" s="75" t="s">
        <v>33</v>
      </c>
      <c r="B20" s="76"/>
      <c r="C20" s="76"/>
      <c r="D20" s="77"/>
      <c r="E20" s="5"/>
      <c r="F20" s="15">
        <f>SUM(F18:F19)</f>
        <v>165</v>
      </c>
      <c r="G20" s="20"/>
      <c r="H20" s="6">
        <f>I20+J20</f>
        <v>169200</v>
      </c>
      <c r="I20" s="6">
        <f>SUM(I18:I19)</f>
        <v>169200</v>
      </c>
      <c r="J20" s="6">
        <f>SUM(J18:J19)</f>
        <v>0</v>
      </c>
    </row>
    <row r="21" spans="1:10" ht="8.1" customHeight="1" x14ac:dyDescent="0.25">
      <c r="A21" s="40"/>
      <c r="B21" s="40"/>
      <c r="C21" s="40"/>
      <c r="D21" s="40"/>
      <c r="E21" s="40"/>
      <c r="F21" s="40"/>
      <c r="G21" s="40"/>
      <c r="H21" s="40"/>
      <c r="I21" s="40"/>
      <c r="J21" s="40"/>
    </row>
    <row r="22" spans="1:10" ht="20.25" customHeight="1" x14ac:dyDescent="0.25">
      <c r="A22" s="29" t="s">
        <v>9</v>
      </c>
      <c r="B22" s="78" t="s">
        <v>34</v>
      </c>
      <c r="C22" s="78"/>
      <c r="D22" s="78"/>
      <c r="E22" s="78"/>
      <c r="F22" s="78"/>
      <c r="G22" s="78"/>
      <c r="H22" s="78"/>
      <c r="I22" s="78"/>
      <c r="J22" s="78"/>
    </row>
    <row r="23" spans="1:10" ht="41.25" customHeight="1" x14ac:dyDescent="0.25">
      <c r="A23" s="16">
        <v>1</v>
      </c>
      <c r="B23" s="79" t="s">
        <v>175</v>
      </c>
      <c r="C23" s="45"/>
      <c r="D23" s="45"/>
      <c r="E23" s="45"/>
      <c r="F23" s="45"/>
      <c r="G23" s="45"/>
      <c r="H23" s="45"/>
      <c r="I23" s="45"/>
      <c r="J23" s="45"/>
    </row>
    <row r="24" spans="1:10" ht="30.75" customHeight="1" x14ac:dyDescent="0.25">
      <c r="A24" s="30"/>
      <c r="B24" s="74"/>
      <c r="C24" s="74"/>
      <c r="D24" s="74"/>
      <c r="E24" s="74"/>
      <c r="F24" s="74"/>
      <c r="G24" s="74"/>
      <c r="H24" s="74"/>
      <c r="I24" s="74"/>
      <c r="J24" s="74"/>
    </row>
  </sheetData>
  <mergeCells count="38">
    <mergeCell ref="B23:J23"/>
    <mergeCell ref="B24:J24"/>
    <mergeCell ref="B18:D18"/>
    <mergeCell ref="B19:D19"/>
    <mergeCell ref="A20:D20"/>
    <mergeCell ref="A21:J21"/>
    <mergeCell ref="B22:J22"/>
    <mergeCell ref="A15:J15"/>
    <mergeCell ref="A16:A17"/>
    <mergeCell ref="B16:D17"/>
    <mergeCell ref="E16:G16"/>
    <mergeCell ref="H16:H17"/>
    <mergeCell ref="I16:J16"/>
    <mergeCell ref="A12:A13"/>
    <mergeCell ref="B12:E13"/>
    <mergeCell ref="F12:G12"/>
    <mergeCell ref="H12:J13"/>
    <mergeCell ref="B14:E14"/>
    <mergeCell ref="H14:J14"/>
    <mergeCell ref="A9:B9"/>
    <mergeCell ref="C9:J9"/>
    <mergeCell ref="A10:B10"/>
    <mergeCell ref="C10:J10"/>
    <mergeCell ref="A11:J11"/>
    <mergeCell ref="A8:B8"/>
    <mergeCell ref="C8:J8"/>
    <mergeCell ref="A1:J1"/>
    <mergeCell ref="A2:B2"/>
    <mergeCell ref="C2:E2"/>
    <mergeCell ref="F2:J2"/>
    <mergeCell ref="A3:B3"/>
    <mergeCell ref="C3:E3"/>
    <mergeCell ref="F3:J3"/>
    <mergeCell ref="A4:J4"/>
    <mergeCell ref="A5:B6"/>
    <mergeCell ref="C5:E6"/>
    <mergeCell ref="F5:F6"/>
    <mergeCell ref="A7:J7"/>
  </mergeCells>
  <pageMargins left="0.19685039370078741" right="0.19685039370078741" top="0.19685039370078741" bottom="0.19685039370078741" header="0.19685039370078741" footer="0.19685039370078741"/>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35"/>
  <sheetViews>
    <sheetView tabSelected="1" view="pageBreakPreview" topLeftCell="A16" zoomScaleNormal="100" zoomScaleSheetLayoutView="100" workbookViewId="0">
      <selection activeCell="F21" sqref="F21"/>
    </sheetView>
  </sheetViews>
  <sheetFormatPr defaultColWidth="9.140625" defaultRowHeight="12.75" x14ac:dyDescent="0.25"/>
  <cols>
    <col min="1" max="1" width="7.7109375" style="1" customWidth="1"/>
    <col min="2" max="2" width="14.42578125" style="1" customWidth="1"/>
    <col min="3" max="3" width="8.7109375" style="1" customWidth="1"/>
    <col min="4" max="10" width="18.7109375" style="1" customWidth="1"/>
    <col min="11" max="11" width="13.42578125" style="1" customWidth="1"/>
    <col min="12" max="13" width="9.140625" style="1"/>
    <col min="14" max="14" width="9.140625" style="1" customWidth="1"/>
    <col min="15" max="18" width="9.140625" style="1"/>
    <col min="19" max="19" width="9.140625" style="1" customWidth="1"/>
    <col min="20" max="16384" width="9.140625" style="1"/>
  </cols>
  <sheetData>
    <row r="1" spans="1:10" s="27" customFormat="1" ht="30.75" customHeight="1" x14ac:dyDescent="0.25">
      <c r="A1" s="37" t="s">
        <v>20</v>
      </c>
      <c r="B1" s="37"/>
      <c r="C1" s="37"/>
      <c r="D1" s="37"/>
      <c r="E1" s="37"/>
      <c r="F1" s="37"/>
      <c r="G1" s="37"/>
      <c r="H1" s="37"/>
      <c r="I1" s="37"/>
      <c r="J1" s="37"/>
    </row>
    <row r="2" spans="1:10" ht="30.75" customHeight="1" x14ac:dyDescent="0.25">
      <c r="A2" s="39" t="s">
        <v>12</v>
      </c>
      <c r="B2" s="39"/>
      <c r="C2" s="39" t="s">
        <v>0</v>
      </c>
      <c r="D2" s="39"/>
      <c r="E2" s="39"/>
      <c r="F2" s="39" t="s">
        <v>13</v>
      </c>
      <c r="G2" s="39"/>
      <c r="H2" s="39"/>
      <c r="I2" s="39"/>
      <c r="J2" s="39"/>
    </row>
    <row r="3" spans="1:10" ht="37.5" customHeight="1" x14ac:dyDescent="0.25">
      <c r="A3" s="82" t="s">
        <v>94</v>
      </c>
      <c r="B3" s="82"/>
      <c r="C3" s="50" t="s">
        <v>95</v>
      </c>
      <c r="D3" s="50"/>
      <c r="E3" s="50"/>
      <c r="F3" s="82" t="s">
        <v>42</v>
      </c>
      <c r="G3" s="82"/>
      <c r="H3" s="82"/>
      <c r="I3" s="82"/>
      <c r="J3" s="82"/>
    </row>
    <row r="4" spans="1:10" ht="8.1" customHeight="1" x14ac:dyDescent="0.25">
      <c r="A4" s="40"/>
      <c r="B4" s="40"/>
      <c r="C4" s="40"/>
      <c r="D4" s="40"/>
      <c r="E4" s="40"/>
      <c r="F4" s="40"/>
      <c r="G4" s="40"/>
      <c r="H4" s="40"/>
      <c r="I4" s="40"/>
      <c r="J4" s="40"/>
    </row>
    <row r="5" spans="1:10" ht="39.75" customHeight="1" x14ac:dyDescent="0.25">
      <c r="A5" s="39" t="s">
        <v>15</v>
      </c>
      <c r="B5" s="39"/>
      <c r="C5" s="38" t="s">
        <v>43</v>
      </c>
      <c r="D5" s="38"/>
      <c r="E5" s="38"/>
      <c r="F5" s="39" t="s">
        <v>14</v>
      </c>
      <c r="G5" s="2" t="s">
        <v>35</v>
      </c>
      <c r="H5" s="2" t="s">
        <v>36</v>
      </c>
      <c r="I5" s="2" t="s">
        <v>37</v>
      </c>
      <c r="J5" s="2" t="s">
        <v>131</v>
      </c>
    </row>
    <row r="6" spans="1:10" ht="24.75" customHeight="1" x14ac:dyDescent="0.25">
      <c r="A6" s="41"/>
      <c r="B6" s="41"/>
      <c r="C6" s="50"/>
      <c r="D6" s="50"/>
      <c r="E6" s="50"/>
      <c r="F6" s="41"/>
      <c r="G6" s="7">
        <f>H27</f>
        <v>834800</v>
      </c>
      <c r="H6" s="7">
        <v>550000</v>
      </c>
      <c r="I6" s="7">
        <v>550000</v>
      </c>
      <c r="J6" s="7">
        <v>550000</v>
      </c>
    </row>
    <row r="7" spans="1:10" ht="8.1" customHeight="1" x14ac:dyDescent="0.25">
      <c r="A7" s="40"/>
      <c r="B7" s="40"/>
      <c r="C7" s="40"/>
      <c r="D7" s="40"/>
      <c r="E7" s="40"/>
      <c r="F7" s="40"/>
      <c r="G7" s="40"/>
      <c r="H7" s="40"/>
      <c r="I7" s="40"/>
      <c r="J7" s="40"/>
    </row>
    <row r="8" spans="1:10" ht="53.25" customHeight="1" x14ac:dyDescent="0.25">
      <c r="A8" s="80" t="s">
        <v>16</v>
      </c>
      <c r="B8" s="80"/>
      <c r="C8" s="81" t="s">
        <v>156</v>
      </c>
      <c r="D8" s="81"/>
      <c r="E8" s="81"/>
      <c r="F8" s="81"/>
      <c r="G8" s="81"/>
      <c r="H8" s="81"/>
      <c r="I8" s="81"/>
      <c r="J8" s="81"/>
    </row>
    <row r="9" spans="1:10" ht="141.75" customHeight="1" x14ac:dyDescent="0.25">
      <c r="A9" s="59" t="s">
        <v>17</v>
      </c>
      <c r="B9" s="60"/>
      <c r="C9" s="83" t="s">
        <v>165</v>
      </c>
      <c r="D9" s="84"/>
      <c r="E9" s="84"/>
      <c r="F9" s="84"/>
      <c r="G9" s="84"/>
      <c r="H9" s="84"/>
      <c r="I9" s="84"/>
      <c r="J9" s="85"/>
    </row>
    <row r="10" spans="1:10" ht="45" customHeight="1" x14ac:dyDescent="0.25">
      <c r="A10" s="68" t="s">
        <v>18</v>
      </c>
      <c r="B10" s="68"/>
      <c r="C10" s="69" t="s">
        <v>96</v>
      </c>
      <c r="D10" s="70"/>
      <c r="E10" s="70"/>
      <c r="F10" s="70"/>
      <c r="G10" s="70"/>
      <c r="H10" s="70"/>
      <c r="I10" s="70"/>
      <c r="J10" s="70"/>
    </row>
    <row r="11" spans="1:10" ht="8.1" customHeight="1" x14ac:dyDescent="0.25">
      <c r="A11" s="40"/>
      <c r="B11" s="40"/>
      <c r="C11" s="40"/>
      <c r="D11" s="40"/>
      <c r="E11" s="40"/>
      <c r="F11" s="40"/>
      <c r="G11" s="40"/>
      <c r="H11" s="40"/>
      <c r="I11" s="40"/>
      <c r="J11" s="40"/>
    </row>
    <row r="12" spans="1:10" ht="20.25" customHeight="1" x14ac:dyDescent="0.25">
      <c r="A12" s="39" t="s">
        <v>9</v>
      </c>
      <c r="B12" s="39" t="s">
        <v>19</v>
      </c>
      <c r="C12" s="39"/>
      <c r="D12" s="39"/>
      <c r="E12" s="39"/>
      <c r="F12" s="39" t="s">
        <v>11</v>
      </c>
      <c r="G12" s="39"/>
      <c r="H12" s="55" t="s">
        <v>39</v>
      </c>
      <c r="I12" s="71"/>
      <c r="J12" s="56"/>
    </row>
    <row r="13" spans="1:10" ht="32.25" customHeight="1" x14ac:dyDescent="0.25">
      <c r="A13" s="51"/>
      <c r="B13" s="51"/>
      <c r="C13" s="51"/>
      <c r="D13" s="51"/>
      <c r="E13" s="51"/>
      <c r="F13" s="32" t="s">
        <v>132</v>
      </c>
      <c r="G13" s="32" t="s">
        <v>21</v>
      </c>
      <c r="H13" s="57"/>
      <c r="I13" s="72"/>
      <c r="J13" s="58"/>
    </row>
    <row r="14" spans="1:10" ht="32.25" customHeight="1" x14ac:dyDescent="0.25">
      <c r="A14" s="4">
        <v>1</v>
      </c>
      <c r="B14" s="73" t="s">
        <v>97</v>
      </c>
      <c r="C14" s="73"/>
      <c r="D14" s="73"/>
      <c r="E14" s="73"/>
      <c r="F14" s="36">
        <v>5</v>
      </c>
      <c r="G14" s="36">
        <v>5</v>
      </c>
      <c r="H14" s="64" t="s">
        <v>123</v>
      </c>
      <c r="I14" s="65"/>
      <c r="J14" s="66"/>
    </row>
    <row r="15" spans="1:10" ht="32.25" customHeight="1" x14ac:dyDescent="0.25">
      <c r="A15" s="4">
        <v>2</v>
      </c>
      <c r="B15" s="73" t="s">
        <v>119</v>
      </c>
      <c r="C15" s="73"/>
      <c r="D15" s="73"/>
      <c r="E15" s="73"/>
      <c r="F15" s="36">
        <v>5</v>
      </c>
      <c r="G15" s="36">
        <v>9</v>
      </c>
      <c r="H15" s="64" t="s">
        <v>123</v>
      </c>
      <c r="I15" s="65" t="s">
        <v>116</v>
      </c>
      <c r="J15" s="66"/>
    </row>
    <row r="16" spans="1:10" ht="32.25" customHeight="1" x14ac:dyDescent="0.25">
      <c r="A16" s="4">
        <v>3</v>
      </c>
      <c r="B16" s="73" t="s">
        <v>160</v>
      </c>
      <c r="C16" s="73"/>
      <c r="D16" s="73"/>
      <c r="E16" s="73"/>
      <c r="F16" s="9" t="s">
        <v>176</v>
      </c>
      <c r="G16" s="36">
        <v>250</v>
      </c>
      <c r="H16" s="64" t="s">
        <v>123</v>
      </c>
      <c r="I16" s="65" t="s">
        <v>116</v>
      </c>
      <c r="J16" s="66"/>
    </row>
    <row r="17" spans="1:20" ht="32.25" customHeight="1" x14ac:dyDescent="0.25">
      <c r="A17" s="4">
        <v>4</v>
      </c>
      <c r="B17" s="73" t="s">
        <v>159</v>
      </c>
      <c r="C17" s="73"/>
      <c r="D17" s="73"/>
      <c r="E17" s="73"/>
      <c r="F17" s="9" t="s">
        <v>176</v>
      </c>
      <c r="G17" s="36">
        <v>350</v>
      </c>
      <c r="H17" s="64" t="s">
        <v>123</v>
      </c>
      <c r="I17" s="65"/>
      <c r="J17" s="66"/>
    </row>
    <row r="18" spans="1:20" ht="32.25" customHeight="1" x14ac:dyDescent="0.25">
      <c r="A18" s="4">
        <v>5</v>
      </c>
      <c r="B18" s="73" t="s">
        <v>98</v>
      </c>
      <c r="C18" s="73"/>
      <c r="D18" s="73"/>
      <c r="E18" s="73"/>
      <c r="F18" s="36">
        <v>600</v>
      </c>
      <c r="G18" s="36">
        <v>900</v>
      </c>
      <c r="H18" s="64" t="s">
        <v>123</v>
      </c>
      <c r="I18" s="65"/>
      <c r="J18" s="66"/>
    </row>
    <row r="19" spans="1:20" ht="8.1" customHeight="1" x14ac:dyDescent="0.25">
      <c r="A19" s="40"/>
      <c r="B19" s="40"/>
      <c r="C19" s="40"/>
      <c r="D19" s="40"/>
      <c r="E19" s="40"/>
      <c r="F19" s="40"/>
      <c r="G19" s="40"/>
      <c r="H19" s="40"/>
      <c r="I19" s="40"/>
      <c r="J19" s="40"/>
    </row>
    <row r="20" spans="1:20" ht="39.75" customHeight="1" x14ac:dyDescent="0.25">
      <c r="A20" s="39" t="s">
        <v>9</v>
      </c>
      <c r="B20" s="39" t="s">
        <v>24</v>
      </c>
      <c r="C20" s="39"/>
      <c r="D20" s="39"/>
      <c r="E20" s="39" t="s">
        <v>25</v>
      </c>
      <c r="F20" s="39"/>
      <c r="G20" s="39"/>
      <c r="H20" s="39" t="s">
        <v>28</v>
      </c>
      <c r="I20" s="39" t="s">
        <v>29</v>
      </c>
      <c r="J20" s="39"/>
      <c r="M20" s="39" t="s">
        <v>28</v>
      </c>
      <c r="N20" s="39" t="s">
        <v>29</v>
      </c>
      <c r="O20" s="39"/>
      <c r="R20" s="39" t="s">
        <v>28</v>
      </c>
      <c r="S20" s="39" t="s">
        <v>29</v>
      </c>
      <c r="T20" s="39"/>
    </row>
    <row r="21" spans="1:20" ht="32.25" customHeight="1" x14ac:dyDescent="0.25">
      <c r="A21" s="51"/>
      <c r="B21" s="51"/>
      <c r="C21" s="51"/>
      <c r="D21" s="51"/>
      <c r="E21" s="23" t="s">
        <v>26</v>
      </c>
      <c r="F21" s="23" t="s">
        <v>27</v>
      </c>
      <c r="G21" s="23" t="s">
        <v>32</v>
      </c>
      <c r="H21" s="51"/>
      <c r="I21" s="23" t="s">
        <v>30</v>
      </c>
      <c r="J21" s="23" t="s">
        <v>31</v>
      </c>
      <c r="L21" s="34" t="s">
        <v>27</v>
      </c>
      <c r="M21" s="51"/>
      <c r="N21" s="34" t="s">
        <v>30</v>
      </c>
      <c r="O21" s="34" t="s">
        <v>31</v>
      </c>
      <c r="Q21" s="34" t="s">
        <v>27</v>
      </c>
      <c r="R21" s="51"/>
      <c r="S21" s="34" t="s">
        <v>30</v>
      </c>
      <c r="T21" s="34" t="s">
        <v>31</v>
      </c>
    </row>
    <row r="22" spans="1:20" s="13" customFormat="1" ht="27.75" customHeight="1" x14ac:dyDescent="0.25">
      <c r="A22" s="9">
        <v>1</v>
      </c>
      <c r="B22" s="64" t="s">
        <v>99</v>
      </c>
      <c r="C22" s="65"/>
      <c r="D22" s="66"/>
      <c r="E22" s="5" t="s">
        <v>53</v>
      </c>
      <c r="F22" s="9">
        <v>5</v>
      </c>
      <c r="G22" s="20">
        <f t="shared" ref="G22:G24" si="0">H22/F22</f>
        <v>30000</v>
      </c>
      <c r="H22" s="9">
        <f t="shared" ref="H22:H24" si="1">I22+J22</f>
        <v>150000</v>
      </c>
      <c r="I22" s="9">
        <v>150000</v>
      </c>
      <c r="J22" s="15"/>
      <c r="K22" s="9"/>
      <c r="L22" s="9">
        <v>5</v>
      </c>
      <c r="M22" s="9">
        <f t="shared" ref="M22:M23" si="2">N22+O22</f>
        <v>150000</v>
      </c>
      <c r="N22" s="9">
        <v>150000</v>
      </c>
      <c r="O22" s="15"/>
      <c r="Q22" s="9">
        <f>F22-L22</f>
        <v>0</v>
      </c>
      <c r="R22" s="9">
        <f>H22-M22</f>
        <v>0</v>
      </c>
      <c r="S22" s="9">
        <f t="shared" ref="S22:T22" si="3">I22-N22</f>
        <v>0</v>
      </c>
      <c r="T22" s="9">
        <f t="shared" si="3"/>
        <v>0</v>
      </c>
    </row>
    <row r="23" spans="1:20" s="13" customFormat="1" ht="35.25" customHeight="1" x14ac:dyDescent="0.25">
      <c r="A23" s="9">
        <v>2</v>
      </c>
      <c r="B23" s="64" t="s">
        <v>120</v>
      </c>
      <c r="C23" s="65"/>
      <c r="D23" s="66"/>
      <c r="E23" s="5" t="s">
        <v>53</v>
      </c>
      <c r="F23" s="9">
        <f>4+5</f>
        <v>9</v>
      </c>
      <c r="G23" s="20">
        <f t="shared" si="0"/>
        <v>20000</v>
      </c>
      <c r="H23" s="9">
        <f t="shared" si="1"/>
        <v>180000</v>
      </c>
      <c r="I23" s="9">
        <f>80000+100000</f>
        <v>180000</v>
      </c>
      <c r="J23" s="15"/>
      <c r="K23" s="9"/>
      <c r="L23" s="9">
        <v>4</v>
      </c>
      <c r="M23" s="9">
        <f t="shared" si="2"/>
        <v>80000</v>
      </c>
      <c r="N23" s="9">
        <v>80000</v>
      </c>
      <c r="O23" s="15"/>
      <c r="Q23" s="9">
        <f t="shared" ref="Q23:Q24" si="4">F23-L23</f>
        <v>5</v>
      </c>
      <c r="R23" s="9">
        <f t="shared" ref="R23:R24" si="5">H23-M23</f>
        <v>100000</v>
      </c>
      <c r="S23" s="9">
        <f t="shared" ref="S23:S24" si="6">I23-N23</f>
        <v>100000</v>
      </c>
      <c r="T23" s="9">
        <f t="shared" ref="T23:T24" si="7">J23-O23</f>
        <v>0</v>
      </c>
    </row>
    <row r="24" spans="1:20" s="13" customFormat="1" ht="35.25" customHeight="1" x14ac:dyDescent="0.25">
      <c r="A24" s="9">
        <v>3</v>
      </c>
      <c r="B24" s="64" t="s">
        <v>160</v>
      </c>
      <c r="C24" s="65"/>
      <c r="D24" s="66"/>
      <c r="E24" s="5" t="s">
        <v>53</v>
      </c>
      <c r="F24" s="9">
        <v>250</v>
      </c>
      <c r="G24" s="20">
        <f t="shared" si="0"/>
        <v>275.2</v>
      </c>
      <c r="H24" s="9">
        <f t="shared" si="1"/>
        <v>68800</v>
      </c>
      <c r="I24" s="9">
        <f>68750+50</f>
        <v>68800</v>
      </c>
      <c r="J24" s="15"/>
      <c r="K24" s="9"/>
      <c r="L24" s="9"/>
      <c r="M24" s="9"/>
      <c r="N24" s="9"/>
      <c r="O24" s="15"/>
      <c r="Q24" s="9">
        <f t="shared" si="4"/>
        <v>250</v>
      </c>
      <c r="R24" s="9">
        <f t="shared" si="5"/>
        <v>68800</v>
      </c>
      <c r="S24" s="9">
        <f t="shared" si="6"/>
        <v>68800</v>
      </c>
      <c r="T24" s="9">
        <f t="shared" si="7"/>
        <v>0</v>
      </c>
    </row>
    <row r="25" spans="1:20" s="13" customFormat="1" ht="35.25" customHeight="1" x14ac:dyDescent="0.25">
      <c r="A25" s="9">
        <v>4</v>
      </c>
      <c r="B25" s="64" t="s">
        <v>159</v>
      </c>
      <c r="C25" s="65"/>
      <c r="D25" s="66"/>
      <c r="E25" s="5" t="s">
        <v>53</v>
      </c>
      <c r="F25" s="9">
        <v>350</v>
      </c>
      <c r="G25" s="20">
        <f t="shared" ref="G25:G26" si="8">H25/F25</f>
        <v>240</v>
      </c>
      <c r="H25" s="9">
        <f t="shared" ref="H25:H26" si="9">I25+J25</f>
        <v>84000</v>
      </c>
      <c r="I25" s="9">
        <v>84000</v>
      </c>
      <c r="J25" s="15"/>
      <c r="K25" s="9"/>
      <c r="L25" s="9"/>
      <c r="M25" s="9"/>
      <c r="N25" s="9"/>
      <c r="O25" s="15"/>
      <c r="Q25" s="9">
        <f t="shared" ref="Q25:Q26" si="10">F25-L25</f>
        <v>350</v>
      </c>
      <c r="R25" s="9">
        <f t="shared" ref="R25:R26" si="11">H25-M25</f>
        <v>84000</v>
      </c>
      <c r="S25" s="9">
        <f t="shared" ref="S25:S26" si="12">I25-N25</f>
        <v>84000</v>
      </c>
      <c r="T25" s="9">
        <f t="shared" ref="T25:T26" si="13">J25-O25</f>
        <v>0</v>
      </c>
    </row>
    <row r="26" spans="1:20" s="13" customFormat="1" ht="35.25" customHeight="1" x14ac:dyDescent="0.25">
      <c r="A26" s="9">
        <v>5</v>
      </c>
      <c r="B26" s="64" t="s">
        <v>100</v>
      </c>
      <c r="C26" s="65"/>
      <c r="D26" s="66"/>
      <c r="E26" s="5" t="s">
        <v>53</v>
      </c>
      <c r="F26" s="9">
        <f>670+230</f>
        <v>900</v>
      </c>
      <c r="G26" s="20">
        <f t="shared" si="8"/>
        <v>391.11111111111109</v>
      </c>
      <c r="H26" s="9">
        <f t="shared" si="9"/>
        <v>352000</v>
      </c>
      <c r="I26" s="9">
        <f>300000+52000</f>
        <v>352000</v>
      </c>
      <c r="J26" s="15"/>
      <c r="K26" s="9"/>
      <c r="L26" s="9">
        <v>670</v>
      </c>
      <c r="M26" s="9">
        <f t="shared" ref="M26" si="14">N26+O26</f>
        <v>300000</v>
      </c>
      <c r="N26" s="9">
        <v>300000</v>
      </c>
      <c r="O26" s="15"/>
      <c r="Q26" s="9">
        <f t="shared" si="10"/>
        <v>230</v>
      </c>
      <c r="R26" s="9">
        <f t="shared" si="11"/>
        <v>52000</v>
      </c>
      <c r="S26" s="9">
        <f t="shared" si="12"/>
        <v>52000</v>
      </c>
      <c r="T26" s="9">
        <f t="shared" si="13"/>
        <v>0</v>
      </c>
    </row>
    <row r="27" spans="1:20" ht="21" customHeight="1" x14ac:dyDescent="0.25">
      <c r="A27" s="75" t="s">
        <v>33</v>
      </c>
      <c r="B27" s="76"/>
      <c r="C27" s="76"/>
      <c r="D27" s="77"/>
      <c r="E27" s="5"/>
      <c r="F27" s="15">
        <f>SUM(F22:F26)</f>
        <v>1514</v>
      </c>
      <c r="G27" s="20"/>
      <c r="H27" s="6">
        <f>SUM(H22:H26)</f>
        <v>834800</v>
      </c>
      <c r="I27" s="6">
        <f>SUM(I22:I26)</f>
        <v>834800</v>
      </c>
      <c r="J27" s="6">
        <f>SUM(J22:J26)</f>
        <v>0</v>
      </c>
      <c r="L27" s="6">
        <f>SUM(L22:L26)</f>
        <v>679</v>
      </c>
      <c r="M27" s="6">
        <f>SUM(M22:M26)</f>
        <v>530000</v>
      </c>
      <c r="N27" s="6">
        <f>SUM(N22:N26)</f>
        <v>530000</v>
      </c>
      <c r="O27" s="6">
        <f>SUM(O22:O26)</f>
        <v>0</v>
      </c>
      <c r="Q27" s="6">
        <f>SUM(Q22:Q26)</f>
        <v>835</v>
      </c>
      <c r="R27" s="6">
        <f>SUM(R22:R26)</f>
        <v>304800</v>
      </c>
      <c r="S27" s="6">
        <f>SUM(S22:S26)</f>
        <v>304800</v>
      </c>
      <c r="T27" s="6">
        <f>SUM(T22:T26)</f>
        <v>0</v>
      </c>
    </row>
    <row r="28" spans="1:20" ht="8.1" customHeight="1" x14ac:dyDescent="0.25">
      <c r="A28" s="40"/>
      <c r="B28" s="40"/>
      <c r="C28" s="40"/>
      <c r="D28" s="40"/>
      <c r="E28" s="40"/>
      <c r="F28" s="40"/>
      <c r="G28" s="40"/>
      <c r="H28" s="40"/>
      <c r="I28" s="40"/>
      <c r="J28" s="40"/>
    </row>
    <row r="29" spans="1:20" ht="20.25" customHeight="1" x14ac:dyDescent="0.25">
      <c r="A29" s="21" t="s">
        <v>9</v>
      </c>
      <c r="B29" s="78" t="s">
        <v>34</v>
      </c>
      <c r="C29" s="78"/>
      <c r="D29" s="78"/>
      <c r="E29" s="78"/>
      <c r="F29" s="78"/>
      <c r="G29" s="78"/>
      <c r="H29" s="78"/>
      <c r="I29" s="78"/>
      <c r="J29" s="78"/>
    </row>
    <row r="30" spans="1:20" ht="48" customHeight="1" x14ac:dyDescent="0.25">
      <c r="A30" s="16">
        <v>1</v>
      </c>
      <c r="B30" s="79" t="s">
        <v>166</v>
      </c>
      <c r="C30" s="45"/>
      <c r="D30" s="45"/>
      <c r="E30" s="45"/>
      <c r="F30" s="45"/>
      <c r="G30" s="45"/>
      <c r="H30" s="45"/>
      <c r="I30" s="45"/>
      <c r="J30" s="45"/>
      <c r="K30" s="35"/>
    </row>
    <row r="31" spans="1:20" ht="54.75" customHeight="1" x14ac:dyDescent="0.25">
      <c r="A31" s="16">
        <v>2</v>
      </c>
      <c r="B31" s="79" t="s">
        <v>167</v>
      </c>
      <c r="C31" s="45"/>
      <c r="D31" s="45"/>
      <c r="E31" s="45"/>
      <c r="F31" s="45"/>
      <c r="G31" s="45"/>
      <c r="H31" s="45"/>
      <c r="I31" s="45"/>
      <c r="J31" s="45"/>
      <c r="K31" s="35"/>
    </row>
    <row r="32" spans="1:20" ht="109.5" customHeight="1" x14ac:dyDescent="0.25">
      <c r="A32" s="16">
        <v>3</v>
      </c>
      <c r="B32" s="79" t="s">
        <v>169</v>
      </c>
      <c r="C32" s="45"/>
      <c r="D32" s="45"/>
      <c r="E32" s="45"/>
      <c r="F32" s="45"/>
      <c r="G32" s="45"/>
      <c r="H32" s="45"/>
      <c r="I32" s="45"/>
      <c r="J32" s="45"/>
      <c r="S32" s="1">
        <f>100000+52000+84000+68750</f>
        <v>304750</v>
      </c>
    </row>
    <row r="33" spans="1:10" ht="217.5" customHeight="1" x14ac:dyDescent="0.25">
      <c r="A33" s="16">
        <v>4</v>
      </c>
      <c r="B33" s="79" t="s">
        <v>170</v>
      </c>
      <c r="C33" s="45"/>
      <c r="D33" s="45"/>
      <c r="E33" s="45"/>
      <c r="F33" s="45"/>
      <c r="G33" s="45"/>
      <c r="H33" s="45"/>
      <c r="I33" s="45"/>
      <c r="J33" s="45"/>
    </row>
    <row r="34" spans="1:10" ht="160.5" customHeight="1" x14ac:dyDescent="0.25">
      <c r="A34" s="16">
        <v>5</v>
      </c>
      <c r="B34" s="79" t="s">
        <v>168</v>
      </c>
      <c r="C34" s="45"/>
      <c r="D34" s="45"/>
      <c r="E34" s="45"/>
      <c r="F34" s="45"/>
      <c r="G34" s="45"/>
      <c r="H34" s="45"/>
      <c r="I34" s="45"/>
      <c r="J34" s="45"/>
    </row>
    <row r="35" spans="1:10" ht="30.75" customHeight="1" x14ac:dyDescent="0.25">
      <c r="A35" s="22"/>
      <c r="B35" s="74"/>
      <c r="C35" s="74"/>
      <c r="D35" s="74"/>
      <c r="E35" s="74"/>
      <c r="F35" s="74"/>
      <c r="G35" s="74"/>
      <c r="H35" s="74"/>
      <c r="I35" s="74"/>
      <c r="J35" s="74"/>
    </row>
  </sheetData>
  <mergeCells count="57">
    <mergeCell ref="M20:M21"/>
    <mergeCell ref="N20:O20"/>
    <mergeCell ref="R20:R21"/>
    <mergeCell ref="S20:T20"/>
    <mergeCell ref="B34:J34"/>
    <mergeCell ref="B35:J35"/>
    <mergeCell ref="B22:D22"/>
    <mergeCell ref="A27:D27"/>
    <mergeCell ref="A28:J28"/>
    <mergeCell ref="B29:J29"/>
    <mergeCell ref="B30:J30"/>
    <mergeCell ref="B31:J31"/>
    <mergeCell ref="B23:D23"/>
    <mergeCell ref="B24:D24"/>
    <mergeCell ref="B25:D25"/>
    <mergeCell ref="B26:D26"/>
    <mergeCell ref="B33:J33"/>
    <mergeCell ref="B32:J32"/>
    <mergeCell ref="A19:J19"/>
    <mergeCell ref="A20:A21"/>
    <mergeCell ref="B20:D21"/>
    <mergeCell ref="E20:G20"/>
    <mergeCell ref="H20:H21"/>
    <mergeCell ref="I20:J20"/>
    <mergeCell ref="H12:J13"/>
    <mergeCell ref="B14:E14"/>
    <mergeCell ref="H16:J16"/>
    <mergeCell ref="B15:E15"/>
    <mergeCell ref="H15:J15"/>
    <mergeCell ref="A4:J4"/>
    <mergeCell ref="A5:B6"/>
    <mergeCell ref="C5:E6"/>
    <mergeCell ref="F5:F6"/>
    <mergeCell ref="A7:J7"/>
    <mergeCell ref="A1:J1"/>
    <mergeCell ref="A2:B2"/>
    <mergeCell ref="C2:E2"/>
    <mergeCell ref="F2:J2"/>
    <mergeCell ref="A3:B3"/>
    <mergeCell ref="C3:E3"/>
    <mergeCell ref="F3:J3"/>
    <mergeCell ref="B18:E18"/>
    <mergeCell ref="H18:J18"/>
    <mergeCell ref="A8:B8"/>
    <mergeCell ref="C8:J8"/>
    <mergeCell ref="B17:E17"/>
    <mergeCell ref="A9:B9"/>
    <mergeCell ref="C9:J9"/>
    <mergeCell ref="A10:B10"/>
    <mergeCell ref="C10:J10"/>
    <mergeCell ref="A11:J11"/>
    <mergeCell ref="H14:J14"/>
    <mergeCell ref="H17:J17"/>
    <mergeCell ref="B16:E16"/>
    <mergeCell ref="A12:A13"/>
    <mergeCell ref="B12:E13"/>
    <mergeCell ref="F12:G12"/>
  </mergeCells>
  <pageMargins left="0.19685039370078741" right="0.19685039370078741" top="0.19685039370078741" bottom="0.19685039370078741" header="0.19685039370078741" footer="0.19685039370078741"/>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06 01</vt:lpstr>
      <vt:lpstr>06 01 01</vt:lpstr>
      <vt:lpstr>06 01 02</vt:lpstr>
      <vt:lpstr>06 01 03</vt:lpstr>
      <vt:lpstr>06 01 04</vt:lpstr>
      <vt:lpstr>06 01 06</vt:lpstr>
      <vt:lpstr>06 01 07</vt:lpstr>
      <vt:lpstr>06 01 08</vt:lpstr>
      <vt:lpstr>06 01 09</vt:lpstr>
      <vt:lpstr>06 01 11</vt:lpstr>
      <vt:lpstr>'06 01'!Print_Area</vt:lpstr>
      <vt:lpstr>'06 01 01'!Print_Area</vt:lpstr>
      <vt:lpstr>'06 01 02'!Print_Area</vt:lpstr>
      <vt:lpstr>'06 01 03'!Print_Area</vt:lpstr>
      <vt:lpstr>'06 01 04'!Print_Area</vt:lpstr>
      <vt:lpstr>'06 01 06'!Print_Area</vt:lpstr>
      <vt:lpstr>'06 01 07'!Print_Area</vt:lpstr>
      <vt:lpstr>'06 01 08'!Print_Area</vt:lpstr>
      <vt:lpstr>'06 01 09'!Print_Area</vt:lpstr>
      <vt:lpstr>'06 01 11'!Print_Area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2022-07-19T13:04:05Z</dcterms:modified>
</cp:coreProperties>
</file>